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ZŠ Havířov Fr Hrubína\VZ\Stavební práce\ZD\"/>
    </mc:Choice>
  </mc:AlternateContent>
  <xr:revisionPtr revIDLastSave="0" documentId="13_ncr:1_{AA38F905-E339-4242-B340-5060AD9AA610}" xr6:coauthVersionLast="36" xr6:coauthVersionMax="36" xr10:uidLastSave="{00000000-0000-0000-0000-000000000000}"/>
  <bookViews>
    <workbookView xWindow="0" yWindow="0" windowWidth="23040" windowHeight="906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1 5542 Pol" sheetId="12" r:id="rId4"/>
  </sheets>
  <externalReferences>
    <externalReference r:id="rId5"/>
  </externalReferences>
  <definedNames>
    <definedName name="CelkemDPHVypocet" localSheetId="1">Stavba!$H$42</definedName>
    <definedName name="CenaCelkem">Stavba!$G$28</definedName>
    <definedName name="CenaCelkemBezDPH">Stavba!$G$27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Stavba!$J$28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'0001 5542 Pol'!$1:$7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3">'0001 5542 Pol'!$A$1:$X$131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G9" i="12"/>
  <c r="M9" i="12" s="1"/>
  <c r="I9" i="12"/>
  <c r="I8" i="12" s="1"/>
  <c r="K9" i="12"/>
  <c r="O9" i="12"/>
  <c r="Q9" i="12"/>
  <c r="V9" i="12"/>
  <c r="G12" i="12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6" i="12"/>
  <c r="M16" i="12" s="1"/>
  <c r="I16" i="12"/>
  <c r="K16" i="12"/>
  <c r="O16" i="12"/>
  <c r="Q16" i="12"/>
  <c r="V16" i="12"/>
  <c r="G20" i="12"/>
  <c r="M20" i="12" s="1"/>
  <c r="I20" i="12"/>
  <c r="K20" i="12"/>
  <c r="O20" i="12"/>
  <c r="Q20" i="12"/>
  <c r="V20" i="12"/>
  <c r="G23" i="12"/>
  <c r="M23" i="12" s="1"/>
  <c r="I23" i="12"/>
  <c r="K23" i="12"/>
  <c r="O23" i="12"/>
  <c r="Q23" i="12"/>
  <c r="V23" i="12"/>
  <c r="G29" i="12"/>
  <c r="M29" i="12" s="1"/>
  <c r="I29" i="12"/>
  <c r="K29" i="12"/>
  <c r="O29" i="12"/>
  <c r="Q29" i="12"/>
  <c r="V29" i="12"/>
  <c r="G31" i="12"/>
  <c r="I50" i="1" s="1"/>
  <c r="O31" i="12"/>
  <c r="G32" i="12"/>
  <c r="M32" i="12" s="1"/>
  <c r="M31" i="12" s="1"/>
  <c r="I32" i="12"/>
  <c r="I31" i="12" s="1"/>
  <c r="K32" i="12"/>
  <c r="K31" i="12" s="1"/>
  <c r="O32" i="12"/>
  <c r="Q32" i="12"/>
  <c r="Q31" i="12" s="1"/>
  <c r="V32" i="12"/>
  <c r="V31" i="12" s="1"/>
  <c r="G33" i="12"/>
  <c r="K33" i="12"/>
  <c r="O33" i="12"/>
  <c r="G34" i="12"/>
  <c r="I34" i="12"/>
  <c r="I33" i="12" s="1"/>
  <c r="K34" i="12"/>
  <c r="M34" i="12"/>
  <c r="M33" i="12" s="1"/>
  <c r="O34" i="12"/>
  <c r="Q34" i="12"/>
  <c r="Q33" i="12" s="1"/>
  <c r="V34" i="12"/>
  <c r="V33" i="12" s="1"/>
  <c r="G36" i="12"/>
  <c r="I36" i="12"/>
  <c r="K36" i="12"/>
  <c r="M36" i="12"/>
  <c r="O36" i="12"/>
  <c r="Q36" i="12"/>
  <c r="Q35" i="12" s="1"/>
  <c r="V36" i="12"/>
  <c r="G39" i="12"/>
  <c r="M39" i="12" s="1"/>
  <c r="I39" i="12"/>
  <c r="K39" i="12"/>
  <c r="O39" i="12"/>
  <c r="Q39" i="12"/>
  <c r="V39" i="12"/>
  <c r="V35" i="12" s="1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O35" i="12" s="1"/>
  <c r="Q41" i="12"/>
  <c r="V41" i="12"/>
  <c r="G42" i="12"/>
  <c r="I53" i="1" s="1"/>
  <c r="O42" i="12"/>
  <c r="Q42" i="12"/>
  <c r="G43" i="12"/>
  <c r="M43" i="12" s="1"/>
  <c r="M42" i="12" s="1"/>
  <c r="I43" i="12"/>
  <c r="I42" i="12" s="1"/>
  <c r="K43" i="12"/>
  <c r="K42" i="12" s="1"/>
  <c r="O43" i="12"/>
  <c r="Q43" i="12"/>
  <c r="V43" i="12"/>
  <c r="V42" i="12" s="1"/>
  <c r="K45" i="12"/>
  <c r="V45" i="12"/>
  <c r="G46" i="12"/>
  <c r="M46" i="12" s="1"/>
  <c r="M45" i="12" s="1"/>
  <c r="I46" i="12"/>
  <c r="I45" i="12" s="1"/>
  <c r="K46" i="12"/>
  <c r="O46" i="12"/>
  <c r="O45" i="12" s="1"/>
  <c r="Q46" i="12"/>
  <c r="Q45" i="12" s="1"/>
  <c r="V46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O50" i="12"/>
  <c r="Q50" i="12"/>
  <c r="V50" i="12"/>
  <c r="G51" i="12"/>
  <c r="M51" i="12" s="1"/>
  <c r="I51" i="12"/>
  <c r="K51" i="12"/>
  <c r="O51" i="12"/>
  <c r="Q51" i="12"/>
  <c r="Q47" i="12" s="1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7" i="12"/>
  <c r="I57" i="12"/>
  <c r="K57" i="12"/>
  <c r="M57" i="12"/>
  <c r="O57" i="12"/>
  <c r="Q57" i="12"/>
  <c r="V57" i="12"/>
  <c r="G59" i="12"/>
  <c r="I59" i="12"/>
  <c r="K59" i="12"/>
  <c r="M59" i="12"/>
  <c r="O59" i="12"/>
  <c r="Q59" i="12"/>
  <c r="V59" i="12"/>
  <c r="G64" i="12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7" i="12"/>
  <c r="M77" i="12" s="1"/>
  <c r="I77" i="12"/>
  <c r="K77" i="12"/>
  <c r="O77" i="12"/>
  <c r="Q77" i="12"/>
  <c r="V77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V76" i="12" s="1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4" i="12"/>
  <c r="M84" i="12" s="1"/>
  <c r="I84" i="12"/>
  <c r="K84" i="12"/>
  <c r="O84" i="12"/>
  <c r="Q84" i="12"/>
  <c r="V84" i="12"/>
  <c r="G86" i="12"/>
  <c r="M86" i="12" s="1"/>
  <c r="I86" i="12"/>
  <c r="I85" i="12" s="1"/>
  <c r="K86" i="12"/>
  <c r="O86" i="12"/>
  <c r="Q86" i="12"/>
  <c r="Q85" i="12" s="1"/>
  <c r="V86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6" i="12"/>
  <c r="I59" i="1" s="1"/>
  <c r="G97" i="12"/>
  <c r="M97" i="12" s="1"/>
  <c r="I97" i="12"/>
  <c r="I96" i="12" s="1"/>
  <c r="K97" i="12"/>
  <c r="O97" i="12"/>
  <c r="Q97" i="12"/>
  <c r="V97" i="12"/>
  <c r="V96" i="12" s="1"/>
  <c r="G98" i="12"/>
  <c r="M98" i="12" s="1"/>
  <c r="I98" i="12"/>
  <c r="K98" i="12"/>
  <c r="O98" i="12"/>
  <c r="O96" i="12" s="1"/>
  <c r="Q98" i="12"/>
  <c r="V98" i="12"/>
  <c r="G101" i="12"/>
  <c r="M101" i="12" s="1"/>
  <c r="I101" i="12"/>
  <c r="K101" i="12"/>
  <c r="O101" i="12"/>
  <c r="Q101" i="12"/>
  <c r="V101" i="12"/>
  <c r="G103" i="12"/>
  <c r="G102" i="12" s="1"/>
  <c r="I60" i="1" s="1"/>
  <c r="I103" i="12"/>
  <c r="K103" i="12"/>
  <c r="M103" i="12"/>
  <c r="O103" i="12"/>
  <c r="O102" i="12" s="1"/>
  <c r="Q103" i="12"/>
  <c r="V103" i="12"/>
  <c r="G105" i="12"/>
  <c r="M105" i="12" s="1"/>
  <c r="I105" i="12"/>
  <c r="K105" i="12"/>
  <c r="K102" i="12" s="1"/>
  <c r="O105" i="12"/>
  <c r="Q105" i="12"/>
  <c r="V105" i="12"/>
  <c r="V102" i="12" s="1"/>
  <c r="G107" i="12"/>
  <c r="M107" i="12" s="1"/>
  <c r="I107" i="12"/>
  <c r="K107" i="12"/>
  <c r="O107" i="12"/>
  <c r="O106" i="12" s="1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G120" i="12" s="1"/>
  <c r="I63" i="1" s="1"/>
  <c r="I19" i="1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AE130" i="12"/>
  <c r="F41" i="1" s="1"/>
  <c r="I20" i="1"/>
  <c r="H39" i="1"/>
  <c r="F38" i="1" l="1"/>
  <c r="F42" i="1" s="1"/>
  <c r="G23" i="1" s="1"/>
  <c r="A23" i="1" s="1"/>
  <c r="A24" i="1" s="1"/>
  <c r="G24" i="1" s="1"/>
  <c r="A28" i="1" s="1"/>
  <c r="AF130" i="12"/>
  <c r="G38" i="1" s="1"/>
  <c r="M121" i="12"/>
  <c r="M120" i="12" s="1"/>
  <c r="K111" i="12"/>
  <c r="V106" i="12"/>
  <c r="I76" i="12"/>
  <c r="K47" i="12"/>
  <c r="I56" i="12"/>
  <c r="K120" i="12"/>
  <c r="I111" i="12"/>
  <c r="Q106" i="12"/>
  <c r="I102" i="12"/>
  <c r="O85" i="12"/>
  <c r="O47" i="12"/>
  <c r="O8" i="12"/>
  <c r="V85" i="12"/>
  <c r="K56" i="12"/>
  <c r="Q96" i="12"/>
  <c r="K76" i="12"/>
  <c r="O56" i="12"/>
  <c r="V8" i="12"/>
  <c r="O120" i="12"/>
  <c r="I106" i="12"/>
  <c r="Q56" i="12"/>
  <c r="Q8" i="12"/>
  <c r="F40" i="1"/>
  <c r="O111" i="12"/>
  <c r="K106" i="12"/>
  <c r="G47" i="12"/>
  <c r="I55" i="1" s="1"/>
  <c r="V47" i="12"/>
  <c r="V120" i="12"/>
  <c r="V111" i="12"/>
  <c r="M106" i="12"/>
  <c r="Q102" i="12"/>
  <c r="K85" i="12"/>
  <c r="Q76" i="12"/>
  <c r="I47" i="12"/>
  <c r="K35" i="12"/>
  <c r="I35" i="12"/>
  <c r="I120" i="12"/>
  <c r="Q120" i="12"/>
  <c r="Q111" i="12"/>
  <c r="K96" i="12"/>
  <c r="O76" i="12"/>
  <c r="G56" i="12"/>
  <c r="I56" i="1" s="1"/>
  <c r="V56" i="12"/>
  <c r="K8" i="12"/>
  <c r="M85" i="12"/>
  <c r="M8" i="12"/>
  <c r="M102" i="12"/>
  <c r="M35" i="12"/>
  <c r="M111" i="12"/>
  <c r="M96" i="12"/>
  <c r="M76" i="12"/>
  <c r="G111" i="12"/>
  <c r="I62" i="1" s="1"/>
  <c r="G35" i="12"/>
  <c r="I52" i="1" s="1"/>
  <c r="G8" i="12"/>
  <c r="G106" i="12"/>
  <c r="I61" i="1" s="1"/>
  <c r="I18" i="1" s="1"/>
  <c r="G76" i="12"/>
  <c r="I57" i="1" s="1"/>
  <c r="G45" i="12"/>
  <c r="I54" i="1" s="1"/>
  <c r="I17" i="1" s="1"/>
  <c r="G85" i="12"/>
  <c r="I58" i="1" s="1"/>
  <c r="M64" i="12"/>
  <c r="M56" i="12" s="1"/>
  <c r="M50" i="12"/>
  <c r="M47" i="12" s="1"/>
  <c r="J27" i="1"/>
  <c r="J26" i="1"/>
  <c r="G37" i="1"/>
  <c r="F37" i="1"/>
  <c r="J23" i="1"/>
  <c r="J24" i="1"/>
  <c r="J25" i="1"/>
  <c r="E24" i="1"/>
  <c r="E26" i="1"/>
  <c r="G42" i="1" l="1"/>
  <c r="G25" i="1" s="1"/>
  <c r="H38" i="1"/>
  <c r="H42" i="1" s="1"/>
  <c r="G40" i="1"/>
  <c r="H40" i="1"/>
  <c r="I40" i="1" s="1"/>
  <c r="G41" i="1"/>
  <c r="H41" i="1" s="1"/>
  <c r="I41" i="1" s="1"/>
  <c r="G130" i="12"/>
  <c r="I49" i="1"/>
  <c r="I38" i="1" l="1"/>
  <c r="I42" i="1" s="1"/>
  <c r="J40" i="1" s="1"/>
  <c r="G27" i="1"/>
  <c r="A25" i="1"/>
  <c r="A26" i="1" s="1"/>
  <c r="G26" i="1"/>
  <c r="G28" i="1" s="1"/>
  <c r="I64" i="1"/>
  <c r="I16" i="1"/>
  <c r="I21" i="1" s="1"/>
  <c r="J38" i="1" l="1"/>
  <c r="J42" i="1" s="1"/>
  <c r="J41" i="1"/>
  <c r="J52" i="1"/>
  <c r="J53" i="1"/>
  <c r="J56" i="1"/>
  <c r="J62" i="1"/>
  <c r="J57" i="1"/>
  <c r="J60" i="1"/>
  <c r="J50" i="1"/>
  <c r="J61" i="1"/>
  <c r="J59" i="1"/>
  <c r="J51" i="1"/>
  <c r="J55" i="1"/>
  <c r="J58" i="1"/>
  <c r="J63" i="1"/>
  <c r="J49" i="1"/>
  <c r="J54" i="1"/>
  <c r="J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Spiller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<sst xmlns="http://schemas.openxmlformats.org/spreadsheetml/2006/main" count="812" uniqueCount="324">
  <si>
    <t>%</t>
  </si>
  <si>
    <t>Cena celkem</t>
  </si>
  <si>
    <t>Za zhotovitele</t>
  </si>
  <si>
    <t>Za objednatele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</si>
  <si>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</si>
  <si>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</si>
  <si>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</si>
  <si>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</si>
  <si>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</si>
  <si>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</si>
  <si>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</si>
  <si>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</si>
  <si>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</si>
  <si>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</si>
  <si>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</si>
  <si>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</si>
  <si>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</si>
  <si>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</si>
  <si>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</si>
  <si>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</si>
  <si>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</si>
  <si>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</si>
  <si>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</si>
  <si>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</si>
  <si>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</si>
  <si>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</si>
  <si>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</si>
  <si>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</si>
  <si>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</si>
  <si>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</si>
  <si>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</si>
  <si>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</si>
  <si>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</si>
  <si>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</si>
  <si>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</si>
  <si>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</si>
  <si>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</si>
  <si>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</si>
  <si>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</si>
  <si>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</si>
  <si>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</si>
  <si>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</si>
  <si>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5542</t>
  </si>
  <si>
    <t>ZŠ - Havířov - Učebna fyziky</t>
  </si>
  <si>
    <t>0001</t>
  </si>
  <si>
    <t>Učebny informatiky a bezbar.přístup</t>
  </si>
  <si>
    <t>Objekt:</t>
  </si>
  <si>
    <t>Rozpočet:</t>
  </si>
  <si>
    <t>5021600</t>
  </si>
  <si>
    <t>Základní školy - Učebny informatiky</t>
  </si>
  <si>
    <t>Stavba</t>
  </si>
  <si>
    <t>Stavební objekt</t>
  </si>
  <si>
    <t>Celkem za stavbu</t>
  </si>
  <si>
    <t>CZK</t>
  </si>
  <si>
    <t>Rekapitulace dílů</t>
  </si>
  <si>
    <t>Typ dílu</t>
  </si>
  <si>
    <t>61</t>
  </si>
  <si>
    <t>Upravy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</si>
  <si>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</si>
  <si>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</si>
  <si>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</si>
  <si>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</si>
  <si>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</si>
  <si>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</si>
  <si>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</si>
  <si>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</si>
  <si>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</si>
  <si>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</si>
  <si>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725</t>
  </si>
  <si>
    <t>Zařizovací předměty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</si>
  <si>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</si>
  <si>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</si>
  <si>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</si>
  <si>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</si>
  <si>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</si>
  <si>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</si>
  <si>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</si>
  <si>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</si>
  <si>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</si>
  <si>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</si>
  <si>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</si>
  <si>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</si>
  <si>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</si>
  <si>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</si>
  <si>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</si>
  <si>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</si>
  <si>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</si>
  <si>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</si>
  <si>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</si>
  <si>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</si>
  <si>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</si>
  <si>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</si>
  <si>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</si>
  <si>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</si>
  <si>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</si>
  <si>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</si>
  <si>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</si>
  <si>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</si>
  <si>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</si>
  <si>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</si>
  <si>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</si>
  <si>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</si>
  <si>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</si>
  <si>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</si>
  <si>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</si>
  <si>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</si>
  <si>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</si>
  <si>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</si>
  <si>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</si>
  <si>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</si>
  <si>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</si>
  <si>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</si>
  <si>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</si>
  <si>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</si>
  <si>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</si>
  <si>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611403399RT2</t>
  </si>
  <si>
    <t>Hrubé zaplnění rýh ve stropech maltou ze suchých směsí jakékoliv šířky</t>
  </si>
  <si>
    <t>m2</t>
  </si>
  <si>
    <t>801-4</t>
  </si>
  <si>
    <t>RTS 20/ II</t>
  </si>
  <si>
    <t>Práce</t>
  </si>
  <si>
    <t>POL1_1</t>
  </si>
  <si>
    <t>12,00*3*0,10</t>
  </si>
  <si>
    <t>VV</t>
  </si>
  <si>
    <t>7,45*2*0,10</t>
  </si>
  <si>
    <t>611421231RT2</t>
  </si>
  <si>
    <t>Oprava vnitřních vápenných omítek stropů železobetonových rovných tvárnicových a kleneb v množství opravované plochy_x000D_
 v množství opravované plochy přes 5 do 10 %, štukových</t>
  </si>
  <si>
    <t>7,45*12,00</t>
  </si>
  <si>
    <t>611425531RT2</t>
  </si>
  <si>
    <t xml:space="preserve">Omítka rýh ve stropech maltou vápennou o šířce rýhy do 150 mm, omítkou štukovou,  </t>
  </si>
  <si>
    <t>z pomocného pracovního lešení o výšce podlahy do 1900 mm a pro zatížení do 1,5 kPa,</t>
  </si>
  <si>
    <t>SPI</t>
  </si>
  <si>
    <t>611481211RT8</t>
  </si>
  <si>
    <t>Vyztužení vnitřních omítek stropů sklotextilní síťovinou s dodávkou síťoviny a stěrkového tmelu</t>
  </si>
  <si>
    <t>801-1</t>
  </si>
  <si>
    <t>s pomocným lešením o výšce podlahy do 1900 mm a pro zatížení do 1,5 kPa,</t>
  </si>
  <si>
    <t>86,40*0,333</t>
  </si>
  <si>
    <t>111,47*0,333</t>
  </si>
  <si>
    <t>612403399RT2</t>
  </si>
  <si>
    <t>Hrubá výplň rýh ve stěnách, jakoukoliv maltou maltou ze suchých směsí_x000D_
 jakékoliv šířky</t>
  </si>
  <si>
    <t>jakékoliv šířky rýhy,</t>
  </si>
  <si>
    <t>3,20*4*0,10</t>
  </si>
  <si>
    <t>612421331RT2</t>
  </si>
  <si>
    <t>Oprava vnitřních vápenných omítek stěn v množství opravované plochy přes 10 do 30 %,  štukových</t>
  </si>
  <si>
    <t>7,45*3,30*2</t>
  </si>
  <si>
    <t>12,00*3,30*2</t>
  </si>
  <si>
    <t>-0,90*2,0</t>
  </si>
  <si>
    <t>-3,75*1,80*2</t>
  </si>
  <si>
    <t>-0,80*2,0</t>
  </si>
  <si>
    <t>612423531RT2</t>
  </si>
  <si>
    <t xml:space="preserve">Omítka rýh ve stěnách maltou vápennou štuková, o šířce rýhy do 150 mm,  </t>
  </si>
  <si>
    <t>941955002R00</t>
  </si>
  <si>
    <t>Lešení lehké pracovní pomocné pomocné, o výšce lešeňové podlahy přes 1,2 do 1,9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</si>
  <si>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</si>
  <si>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</si>
  <si>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</si>
  <si>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978059511R00</t>
  </si>
  <si>
    <t>Odsekání a odebrání obkladů stěn z obkládaček vnitřních z jakýchkoliv materiálů, plochy do 1 m2</t>
  </si>
  <si>
    <t>801-3</t>
  </si>
  <si>
    <t>včetně otlučení podkladní omítky až na zdivo,</t>
  </si>
  <si>
    <t>1,5*1,8</t>
  </si>
  <si>
    <t>725210821R00</t>
  </si>
  <si>
    <t>Demontáž umyvadel umyvadel bez výtokových armatur</t>
  </si>
  <si>
    <t>ks</t>
  </si>
  <si>
    <t>800-721</t>
  </si>
  <si>
    <t>POL1_7</t>
  </si>
  <si>
    <t>725820801R00</t>
  </si>
  <si>
    <t>Demontáž baterií nástěnných do G 3/4"</t>
  </si>
  <si>
    <t>776511820RT3</t>
  </si>
  <si>
    <t>Odstranění povlakových podlah z nášlapné plochy lepených, s podložkou, z ploch do 10 m2</t>
  </si>
  <si>
    <t>800-775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</si>
  <si>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</si>
  <si>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</si>
  <si>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</si>
  <si>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oborů 801, 803, 811 a 812</t>
  </si>
  <si>
    <t>720001999</t>
  </si>
  <si>
    <t>Úprava rozvodů vody a odpadů - propláchnutí,, desinfekce,kontrola</t>
  </si>
  <si>
    <t>Vlastní</t>
  </si>
  <si>
    <t>Indiv</t>
  </si>
  <si>
    <t>725219201R00</t>
  </si>
  <si>
    <t>Umyvadlo montáž na konzoly</t>
  </si>
  <si>
    <t>725829202R00</t>
  </si>
  <si>
    <t>Montáž baterií umyvadlových a dřezových umyvadlové a dřezové nástěnné</t>
  </si>
  <si>
    <t>kus</t>
  </si>
  <si>
    <t>725860212RT1</t>
  </si>
  <si>
    <t>Zápachová uzávěrka (sifon) pro zařizovací předměty D 40, 50 mm; pro umyvadla; podomítková; PP; příslušenství vyjímatelná vložka, včetně dodávky materiálu</t>
  </si>
  <si>
    <t>64212131</t>
  </si>
  <si>
    <t>umyvadlo s plochou vlevo, vpravo; š = 1 100 mm; hl. 440 mm; diturvit; s otvorem pro baterii; uprostřed; bílá; včetně montážní sady</t>
  </si>
  <si>
    <t>SPCM</t>
  </si>
  <si>
    <t>RTS 18/ I</t>
  </si>
  <si>
    <t>Specifikace</t>
  </si>
  <si>
    <t>POL3_7</t>
  </si>
  <si>
    <t>8003477</t>
  </si>
  <si>
    <t>Umyvadlová baterie bet výpusti</t>
  </si>
  <si>
    <t>8003478</t>
  </si>
  <si>
    <t>Výpusť umyvadlová s nerez. mřížkou</t>
  </si>
  <si>
    <t>998725202R00</t>
  </si>
  <si>
    <t>Přesun hmot pro zařizovací předměty v objektech výšky do 12 m</t>
  </si>
  <si>
    <t>Přesun hmot</t>
  </si>
  <si>
    <t>POL7_</t>
  </si>
  <si>
    <t>vodorovně do 50 m</t>
  </si>
  <si>
    <t>776101121R00</t>
  </si>
  <si>
    <t>Přípravné práce penetrace podkladu</t>
  </si>
  <si>
    <t>položky neobsahují žádný materiál</t>
  </si>
  <si>
    <t>776422110R00</t>
  </si>
  <si>
    <t>Lepení soklíků PVC a napojení krytiny na stěnu ukončení krytiny u stěny lepeným soklíkem</t>
  </si>
  <si>
    <t>m</t>
  </si>
  <si>
    <t>12,00*2</t>
  </si>
  <si>
    <t>7,45*2</t>
  </si>
  <si>
    <t>-0,90</t>
  </si>
  <si>
    <t>-0,80</t>
  </si>
  <si>
    <t>776521100RT1</t>
  </si>
  <si>
    <t xml:space="preserve">Lepení povlakových podlah z plastů  Lepení povlakových podlah z plastů - pásy z PVC, montáž,  </t>
  </si>
  <si>
    <t>776994111RT1</t>
  </si>
  <si>
    <t>Ostatní práce svařování povlakových podlah  z pásů nebo čtverců</t>
  </si>
  <si>
    <t>89,40*1,666</t>
  </si>
  <si>
    <t>771990111U00</t>
  </si>
  <si>
    <t>Vyrovnání samoniv stěrkou tl4-10 15MPa</t>
  </si>
  <si>
    <t>776590100U00</t>
  </si>
  <si>
    <t>Vysátí podkladu nášlap ploch podlah</t>
  </si>
  <si>
    <t>89,40*2</t>
  </si>
  <si>
    <t>28341110.B</t>
  </si>
  <si>
    <t>Lišta - soklík</t>
  </si>
  <si>
    <t>37,20*1,10</t>
  </si>
  <si>
    <t>28412252</t>
  </si>
  <si>
    <t>podlahovina PVC v rolích; š = 2 000,0 mm; l = 22 000 mm; tl. 4,00 mm; heterogenní; povrch. úprava PUR; protiskluzná; oblast bytová, komerční</t>
  </si>
  <si>
    <t>89,40*1,10</t>
  </si>
  <si>
    <t>998776202R00</t>
  </si>
  <si>
    <t>Přesun hmot pro podlahy povlakové v objektech výšky do 12 m</t>
  </si>
  <si>
    <t>781101142R00</t>
  </si>
  <si>
    <t>Příprava podkladu před provedením obkladu provedení hydroizolační stěrky dvouvrstvé</t>
  </si>
  <si>
    <t>800-771</t>
  </si>
  <si>
    <t>781101210R00</t>
  </si>
  <si>
    <t>Příprava podkladu pod obklady penetrace podkladu pod obklady</t>
  </si>
  <si>
    <t>781475120R00</t>
  </si>
  <si>
    <t>Montáž obkladů vnitřních z dlaždic keramických kladených do tmele 300 x 600 mm,  , kladených do flexibilního tmele</t>
  </si>
  <si>
    <t>781479705R00</t>
  </si>
  <si>
    <t>Montáž obkladů vnitřních z dlaždic keramických Příplatky k položkám montáže obkladů vnitřních stěn z dlaždic keramických příplatek za spárovací hmotu - plošně</t>
  </si>
  <si>
    <t>597813658bb</t>
  </si>
  <si>
    <t>Obklad keramický dle výběru</t>
  </si>
  <si>
    <t>2,70*1,10</t>
  </si>
  <si>
    <t>998781202R00</t>
  </si>
  <si>
    <t>Přesun hmot pro obklady keramické v objektech výšky do 12 m</t>
  </si>
  <si>
    <t>783322220R00</t>
  </si>
  <si>
    <t>Nátěry otopných těles syntetické ocelových radiátorrů článkových, dvojnásobné s 1 x emailováním</t>
  </si>
  <si>
    <t>800-783</t>
  </si>
  <si>
    <t>1,5*0,80*4*4</t>
  </si>
  <si>
    <t>783322720R00</t>
  </si>
  <si>
    <t>Nátěry otopných těles syntetické ocelových radiátorrů článkových, základní</t>
  </si>
  <si>
    <t>783424340R00</t>
  </si>
  <si>
    <t>Nátěry potrubí a armatur syntetické potrubí, do DN 50 mm, dvojnásobné s 1x emailováním a základním nátěrem</t>
  </si>
  <si>
    <t>na vzduchu schnoucí</t>
  </si>
  <si>
    <t>3,20*2*2</t>
  </si>
  <si>
    <t>12,0*2</t>
  </si>
  <si>
    <t>783424740R00</t>
  </si>
  <si>
    <t>Nátěry potrubí a armatur syntetické potrubí, do DN 50 mm, základní</t>
  </si>
  <si>
    <t>783903812R00</t>
  </si>
  <si>
    <t>Ostatní práce odmaštění saponáty</t>
  </si>
  <si>
    <t>784402801R00</t>
  </si>
  <si>
    <t>Odstranění maleb oškrabáním, v místnostech do 3,8 m</t>
  </si>
  <si>
    <t>800-784</t>
  </si>
  <si>
    <t>784191301R00</t>
  </si>
  <si>
    <t>Příprava povrchu Penetrace (napouštění) podkladu protiplísňová, jednonásobná</t>
  </si>
  <si>
    <t>73,26</t>
  </si>
  <si>
    <t>91,13</t>
  </si>
  <si>
    <t>784195212R00</t>
  </si>
  <si>
    <t>Malby z malířských směsí otěruvzdorných,  , bělost 82 %, dvojnásobné</t>
  </si>
  <si>
    <t>786622211RT2</t>
  </si>
  <si>
    <t>Žaluzie horizontální vnitřní AL lamely bílé, včetně dodávky žaluzie</t>
  </si>
  <si>
    <t>3,75*2,10*2</t>
  </si>
  <si>
    <t>998786202R00</t>
  </si>
  <si>
    <t>Přesun hmot pro zastiň. techniku, výšky do 12 m</t>
  </si>
  <si>
    <t>POL1_1002</t>
  </si>
  <si>
    <t>1001</t>
  </si>
  <si>
    <t>Demontáž svítidel, přívody a úprava elektro pro, nová svítidla</t>
  </si>
  <si>
    <t>1002</t>
  </si>
  <si>
    <t>Vysekání drážek, montáž "husí "krk  pro přívod, slaboproudu, HDMI ap., zednické úpravy, malba</t>
  </si>
  <si>
    <t>210200029</t>
  </si>
  <si>
    <t>Mtž svítidlo</t>
  </si>
  <si>
    <t>POL1_0</t>
  </si>
  <si>
    <t>34814161</t>
  </si>
  <si>
    <t>Svítidlo stropní</t>
  </si>
  <si>
    <t>POL3_9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</si>
  <si>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</si>
  <si>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</si>
  <si>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</si>
  <si>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</si>
  <si>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</si>
  <si>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</si>
  <si>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</si>
  <si>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</si>
  <si>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</si>
  <si>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POP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</si>
  <si>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</si>
  <si>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</si>
  <si>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</si>
  <si>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</si>
  <si>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</si>
  <si>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</si>
  <si>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</si>
  <si>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</si>
  <si>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RTS 20/ I</t>
  </si>
  <si>
    <t>VRN0</t>
  </si>
  <si>
    <t>Ztížené výrobní podmínky</t>
  </si>
  <si>
    <t>Soubor</t>
  </si>
  <si>
    <t>VRN</t>
  </si>
  <si>
    <t>POL99_8</t>
  </si>
  <si>
    <t>VRN1</t>
  </si>
  <si>
    <t>Oborová přirážka</t>
  </si>
  <si>
    <t>VRN2</t>
  </si>
  <si>
    <t>Přesun stavebních kapacit</t>
  </si>
  <si>
    <t>POL99_2</t>
  </si>
  <si>
    <t>VRN3</t>
  </si>
  <si>
    <t>Mimostaveništní doprava</t>
  </si>
  <si>
    <t>VRN4</t>
  </si>
  <si>
    <t>Zařízení staveniště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</si>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</sst>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0" t="s">
        <v>37</v>
      </c>
    </row>
    <row r="2" spans="1:7" ht="57.75" customHeight="1" x14ac:dyDescent="0.25">
      <c r="A2" s="189" t="s">
        <v>38</v>
      </c>
      <c r="B2" s="189"/>
      <c r="C2" s="189"/>
      <c r="D2" s="189"/>
      <c r="E2" s="189"/>
      <c r="F2" s="189"/>
      <c r="G2" s="189"/>
    </row>
  </sheetData>
  <sheetProtection password="E99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S25" sqref="S25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5" t="s">
        <v>35</v>
      </c>
      <c r="B1" s="225" t="s">
        <v>40</v>
      </c>
      <c r="C1" s="226"/>
      <c r="D1" s="226"/>
      <c r="E1" s="226"/>
      <c r="F1" s="226"/>
      <c r="G1" s="226"/>
      <c r="H1" s="226"/>
      <c r="I1" s="226"/>
      <c r="J1" s="227"/>
    </row>
    <row r="2" spans="1:15" ht="36" customHeight="1" x14ac:dyDescent="0.25">
      <c r="A2" s="2"/>
      <c r="B2" s="73" t="s">
        <v>21</v>
      </c>
      <c r="C2" s="74"/>
      <c r="D2" s="75" t="s">
        <v>48</v>
      </c>
      <c r="E2" s="230" t="s">
        <v>49</v>
      </c>
      <c r="F2" s="231"/>
      <c r="G2" s="231"/>
      <c r="H2" s="231"/>
      <c r="I2" s="231"/>
      <c r="J2" s="232"/>
      <c r="O2" s="1"/>
    </row>
    <row r="3" spans="1:15" ht="27" customHeight="1" x14ac:dyDescent="0.25">
      <c r="A3" s="2"/>
      <c r="B3" s="76" t="s">
        <v>46</v>
      </c>
      <c r="C3" s="74"/>
      <c r="D3" s="77" t="s">
        <v>44</v>
      </c>
      <c r="E3" s="233" t="s">
        <v>45</v>
      </c>
      <c r="F3" s="234"/>
      <c r="G3" s="234"/>
      <c r="H3" s="234"/>
      <c r="I3" s="234"/>
      <c r="J3" s="235"/>
    </row>
    <row r="4" spans="1:15" ht="23.25" customHeight="1" x14ac:dyDescent="0.25">
      <c r="A4" s="72">
        <v>759</v>
      </c>
      <c r="B4" s="78" t="s">
        <v>47</v>
      </c>
      <c r="C4" s="79"/>
      <c r="D4" s="80" t="s">
        <v>42</v>
      </c>
      <c r="E4" s="214" t="s">
        <v>43</v>
      </c>
      <c r="F4" s="215"/>
      <c r="G4" s="215"/>
      <c r="H4" s="215"/>
      <c r="I4" s="215"/>
      <c r="J4" s="216"/>
    </row>
    <row r="5" spans="1:15" ht="24" customHeight="1" x14ac:dyDescent="0.25">
      <c r="A5" s="2"/>
      <c r="B5" s="30" t="s">
        <v>41</v>
      </c>
      <c r="D5" s="219"/>
      <c r="E5" s="220"/>
      <c r="F5" s="220"/>
      <c r="G5" s="220"/>
      <c r="H5" s="17" t="s">
        <v>39</v>
      </c>
      <c r="I5" s="21"/>
      <c r="J5" s="8"/>
    </row>
    <row r="6" spans="1:15" ht="15.75" customHeight="1" x14ac:dyDescent="0.25">
      <c r="A6" s="2"/>
      <c r="B6" s="27"/>
      <c r="C6" s="53"/>
      <c r="D6" s="221"/>
      <c r="E6" s="222"/>
      <c r="F6" s="222"/>
      <c r="G6" s="222"/>
      <c r="H6" s="17" t="s">
        <v>33</v>
      </c>
      <c r="I6" s="21"/>
      <c r="J6" s="8"/>
    </row>
    <row r="7" spans="1:15" ht="15.75" customHeight="1" x14ac:dyDescent="0.25">
      <c r="A7" s="2"/>
      <c r="B7" s="28"/>
      <c r="C7" s="54"/>
      <c r="D7" s="51"/>
      <c r="E7" s="223"/>
      <c r="F7" s="224"/>
      <c r="G7" s="224"/>
      <c r="H7" s="23"/>
      <c r="I7" s="22"/>
      <c r="J7" s="33"/>
    </row>
    <row r="8" spans="1:15" ht="24" hidden="1" customHeight="1" x14ac:dyDescent="0.25">
      <c r="A8" s="2"/>
      <c r="B8" s="30" t="s">
        <v>19</v>
      </c>
      <c r="D8" s="49"/>
      <c r="H8" s="17" t="s">
        <v>39</v>
      </c>
      <c r="I8" s="21"/>
      <c r="J8" s="8"/>
    </row>
    <row r="9" spans="1:15" ht="15.75" hidden="1" customHeight="1" x14ac:dyDescent="0.25">
      <c r="A9" s="2"/>
      <c r="B9" s="2"/>
      <c r="D9" s="49"/>
      <c r="H9" s="17" t="s">
        <v>33</v>
      </c>
      <c r="I9" s="21"/>
      <c r="J9" s="8"/>
    </row>
    <row r="10" spans="1:15" ht="15.75" hidden="1" customHeight="1" x14ac:dyDescent="0.25">
      <c r="A10" s="2"/>
      <c r="B10" s="34"/>
      <c r="C10" s="54"/>
      <c r="D10" s="51"/>
      <c r="E10" s="55"/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18</v>
      </c>
      <c r="D11" s="237"/>
      <c r="E11" s="237"/>
      <c r="F11" s="237"/>
      <c r="G11" s="237"/>
      <c r="H11" s="17" t="s">
        <v>39</v>
      </c>
      <c r="I11" s="82"/>
      <c r="J11" s="8"/>
    </row>
    <row r="12" spans="1:15" ht="15.75" customHeight="1" x14ac:dyDescent="0.25">
      <c r="A12" s="2"/>
      <c r="B12" s="27"/>
      <c r="C12" s="53"/>
      <c r="D12" s="213"/>
      <c r="E12" s="213"/>
      <c r="F12" s="213"/>
      <c r="G12" s="213"/>
      <c r="H12" s="17" t="s">
        <v>33</v>
      </c>
      <c r="I12" s="82"/>
      <c r="J12" s="8"/>
    </row>
    <row r="13" spans="1:15" ht="15.75" customHeight="1" x14ac:dyDescent="0.25">
      <c r="A13" s="2"/>
      <c r="B13" s="28"/>
      <c r="C13" s="54"/>
      <c r="D13" s="81"/>
      <c r="E13" s="217"/>
      <c r="F13" s="218"/>
      <c r="G13" s="218"/>
      <c r="H13" s="18"/>
      <c r="I13" s="22"/>
      <c r="J13" s="33"/>
    </row>
    <row r="14" spans="1:15" ht="24" customHeight="1" x14ac:dyDescent="0.25">
      <c r="A14" s="2"/>
      <c r="B14" s="41" t="s">
        <v>20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5">
      <c r="A15" s="2"/>
      <c r="B15" s="34" t="s">
        <v>31</v>
      </c>
      <c r="C15" s="59"/>
      <c r="D15" s="52"/>
      <c r="E15" s="236"/>
      <c r="F15" s="236"/>
      <c r="G15" s="238"/>
      <c r="H15" s="238"/>
      <c r="I15" s="238" t="s">
        <v>28</v>
      </c>
      <c r="J15" s="239"/>
    </row>
    <row r="16" spans="1:15" ht="23.25" customHeight="1" x14ac:dyDescent="0.25">
      <c r="A16" s="135" t="s">
        <v>23</v>
      </c>
      <c r="B16" s="37" t="s">
        <v>23</v>
      </c>
      <c r="C16" s="60"/>
      <c r="D16" s="61"/>
      <c r="E16" s="202"/>
      <c r="F16" s="203"/>
      <c r="G16" s="202"/>
      <c r="H16" s="203"/>
      <c r="I16" s="202">
        <f>SUMIF(F49:F63,A16,I49:I63)+SUMIF(F49:F63,"PSU",I49:I63)</f>
        <v>0</v>
      </c>
      <c r="J16" s="204"/>
    </row>
    <row r="17" spans="1:10" ht="23.25" customHeight="1" x14ac:dyDescent="0.25">
      <c r="A17" s="135" t="s">
        <v>24</v>
      </c>
      <c r="B17" s="37" t="s">
        <v>24</v>
      </c>
      <c r="C17" s="60"/>
      <c r="D17" s="61"/>
      <c r="E17" s="202"/>
      <c r="F17" s="203"/>
      <c r="G17" s="202"/>
      <c r="H17" s="203"/>
      <c r="I17" s="202">
        <f>SUMIF(F49:F63,A17,I49:I63)</f>
        <v>0</v>
      </c>
      <c r="J17" s="204"/>
    </row>
    <row r="18" spans="1:10" ht="23.25" customHeight="1" x14ac:dyDescent="0.25">
      <c r="A18" s="135" t="s">
        <v>25</v>
      </c>
      <c r="B18" s="37" t="s">
        <v>25</v>
      </c>
      <c r="C18" s="60"/>
      <c r="D18" s="61"/>
      <c r="E18" s="202"/>
      <c r="F18" s="203"/>
      <c r="G18" s="202"/>
      <c r="H18" s="203"/>
      <c r="I18" s="202">
        <f>SUMIF(F49:F63,A18,I49:I63)</f>
        <v>0</v>
      </c>
      <c r="J18" s="204"/>
    </row>
    <row r="19" spans="1:10" ht="23.25" customHeight="1" x14ac:dyDescent="0.25">
      <c r="A19" s="135" t="s">
        <v>85</v>
      </c>
      <c r="B19" s="37" t="s">
        <v>26</v>
      </c>
      <c r="C19" s="60"/>
      <c r="D19" s="61"/>
      <c r="E19" s="202"/>
      <c r="F19" s="203"/>
      <c r="G19" s="202"/>
      <c r="H19" s="203"/>
      <c r="I19" s="202">
        <f>SUMIF(F49:F63,A19,I49:I63)</f>
        <v>0</v>
      </c>
      <c r="J19" s="204"/>
    </row>
    <row r="20" spans="1:10" ht="23.25" customHeight="1" x14ac:dyDescent="0.25">
      <c r="A20" s="135" t="s">
        <v>86</v>
      </c>
      <c r="B20" s="37" t="s">
        <v>27</v>
      </c>
      <c r="C20" s="60"/>
      <c r="D20" s="61"/>
      <c r="E20" s="202"/>
      <c r="F20" s="203"/>
      <c r="G20" s="202"/>
      <c r="H20" s="203"/>
      <c r="I20" s="202">
        <f>SUMIF(F49:F63,A20,I49:I63)</f>
        <v>0</v>
      </c>
      <c r="J20" s="204"/>
    </row>
    <row r="21" spans="1:10" ht="23.25" customHeight="1" x14ac:dyDescent="0.25">
      <c r="A21" s="2"/>
      <c r="B21" s="46" t="s">
        <v>28</v>
      </c>
      <c r="C21" s="62"/>
      <c r="D21" s="63"/>
      <c r="E21" s="205"/>
      <c r="F21" s="240"/>
      <c r="G21" s="205"/>
      <c r="H21" s="240"/>
      <c r="I21" s="205">
        <f>SUM(I16:J20)</f>
        <v>0</v>
      </c>
      <c r="J21" s="206"/>
    </row>
    <row r="22" spans="1:10" ht="33" customHeight="1" x14ac:dyDescent="0.25">
      <c r="A22" s="2"/>
      <c r="B22" s="40" t="s">
        <v>32</v>
      </c>
      <c r="C22" s="60"/>
      <c r="D22" s="61"/>
      <c r="E22" s="64"/>
      <c r="F22" s="38"/>
      <c r="G22" s="32"/>
      <c r="H22" s="32"/>
      <c r="I22" s="32"/>
      <c r="J22" s="39"/>
    </row>
    <row r="23" spans="1:10" ht="23.25" customHeight="1" x14ac:dyDescent="0.25">
      <c r="A23" s="2">
        <f>ZakladDPHSni*SazbaDPH1/100</f>
        <v>0</v>
      </c>
      <c r="B23" s="37" t="s">
        <v>11</v>
      </c>
      <c r="C23" s="60"/>
      <c r="D23" s="61"/>
      <c r="E23" s="65">
        <v>15</v>
      </c>
      <c r="F23" s="38" t="s">
        <v>0</v>
      </c>
      <c r="G23" s="200">
        <f>ZakladDPHSniVypocet</f>
        <v>0</v>
      </c>
      <c r="H23" s="201"/>
      <c r="I23" s="201"/>
      <c r="J23" s="39" t="str">
        <f t="shared" ref="J23:J27" si="0">Mena</f>
        <v>CZK</v>
      </c>
    </row>
    <row r="24" spans="1:10" ht="23.25" customHeight="1" x14ac:dyDescent="0.25">
      <c r="A24" s="2">
        <f>(A23-INT(A23))*100</f>
        <v>0</v>
      </c>
      <c r="B24" s="37" t="s">
        <v>12</v>
      </c>
      <c r="C24" s="60"/>
      <c r="D24" s="61"/>
      <c r="E24" s="65">
        <f>SazbaDPH1</f>
        <v>15</v>
      </c>
      <c r="F24" s="38" t="s">
        <v>0</v>
      </c>
      <c r="G24" s="198">
        <f>IF(A24&gt;50, ROUNDUP(A23, 0), ROUNDDOWN(A23, 0))</f>
        <v>0</v>
      </c>
      <c r="H24" s="199"/>
      <c r="I24" s="199"/>
      <c r="J24" s="3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7" t="s">
        <v>13</v>
      </c>
      <c r="C25" s="60"/>
      <c r="D25" s="61"/>
      <c r="E25" s="65">
        <v>21</v>
      </c>
      <c r="F25" s="38" t="s">
        <v>0</v>
      </c>
      <c r="G25" s="200">
        <f>ZakladDPHZaklVypocet</f>
        <v>0</v>
      </c>
      <c r="H25" s="201"/>
      <c r="I25" s="201"/>
      <c r="J25" s="39" t="str">
        <f t="shared" si="0"/>
        <v>CZK</v>
      </c>
    </row>
    <row r="26" spans="1:10" ht="23.25" customHeight="1" thickBot="1" x14ac:dyDescent="0.3">
      <c r="A26" s="2">
        <f>(A25-INT(A25))*100</f>
        <v>0</v>
      </c>
      <c r="B26" s="31" t="s">
        <v>14</v>
      </c>
      <c r="C26" s="66"/>
      <c r="D26" s="52"/>
      <c r="E26" s="67">
        <f>SazbaDPH2</f>
        <v>21</v>
      </c>
      <c r="F26" s="29" t="s">
        <v>0</v>
      </c>
      <c r="G26" s="228">
        <f>ZakladDPHZakl*0.21</f>
        <v>0</v>
      </c>
      <c r="H26" s="229"/>
      <c r="I26" s="229"/>
      <c r="J26" s="36" t="str">
        <f t="shared" si="0"/>
        <v>CZK</v>
      </c>
    </row>
    <row r="27" spans="1:10" ht="27.75" hidden="1" customHeight="1" thickBot="1" x14ac:dyDescent="0.3">
      <c r="A27" s="2"/>
      <c r="B27" s="109" t="s">
        <v>22</v>
      </c>
      <c r="C27" s="110"/>
      <c r="D27" s="110"/>
      <c r="E27" s="111"/>
      <c r="F27" s="112"/>
      <c r="G27" s="208">
        <f>ZakladDPHSniVypocet+ZakladDPHZaklVypocet</f>
        <v>0</v>
      </c>
      <c r="H27" s="208"/>
      <c r="I27" s="208"/>
      <c r="J27" s="113" t="str">
        <f t="shared" si="0"/>
        <v>CZK</v>
      </c>
    </row>
    <row r="28" spans="1:10" ht="27.75" customHeight="1" thickBot="1" x14ac:dyDescent="0.3">
      <c r="A28" s="2" t="e">
        <f>(#REF!-INT(#REF!))*100</f>
        <v>#REF!</v>
      </c>
      <c r="B28" s="109" t="s">
        <v>34</v>
      </c>
      <c r="C28" s="114"/>
      <c r="D28" s="114"/>
      <c r="E28" s="114"/>
      <c r="F28" s="115"/>
      <c r="G28" s="207">
        <f>ZakladDPHZakl+DPHZakl</f>
        <v>0</v>
      </c>
      <c r="H28" s="207"/>
      <c r="I28" s="207"/>
      <c r="J28" s="116" t="s">
        <v>53</v>
      </c>
    </row>
    <row r="29" spans="1:10" ht="12.75" customHeight="1" x14ac:dyDescent="0.25">
      <c r="A29" s="2"/>
      <c r="B29" s="2"/>
      <c r="J29" s="9"/>
    </row>
    <row r="30" spans="1:10" ht="30" customHeight="1" x14ac:dyDescent="0.25">
      <c r="A30" s="2"/>
      <c r="B30" s="2"/>
      <c r="J30" s="9"/>
    </row>
    <row r="31" spans="1:10" ht="18.75" customHeight="1" x14ac:dyDescent="0.25">
      <c r="A31" s="2"/>
      <c r="B31" s="16"/>
      <c r="C31" s="68" t="s">
        <v>10</v>
      </c>
      <c r="D31" s="69"/>
      <c r="E31" s="69"/>
      <c r="F31" s="15" t="s">
        <v>9</v>
      </c>
      <c r="G31" s="25"/>
      <c r="H31" s="26"/>
      <c r="I31" s="25"/>
      <c r="J31" s="9"/>
    </row>
    <row r="32" spans="1:10" ht="47.25" customHeight="1" x14ac:dyDescent="0.25">
      <c r="A32" s="2"/>
      <c r="B32" s="2"/>
      <c r="J32" s="9"/>
    </row>
    <row r="33" spans="1:10" s="20" customFormat="1" ht="18.75" customHeight="1" x14ac:dyDescent="0.25">
      <c r="A33" s="19"/>
      <c r="B33" s="19"/>
      <c r="C33" s="70"/>
      <c r="D33" s="209"/>
      <c r="E33" s="210"/>
      <c r="G33" s="211"/>
      <c r="H33" s="212"/>
      <c r="I33" s="212"/>
      <c r="J33" s="24"/>
    </row>
    <row r="34" spans="1:10" ht="12.75" customHeight="1" x14ac:dyDescent="0.25">
      <c r="A34" s="2"/>
      <c r="B34" s="2"/>
      <c r="D34" s="197" t="s">
        <v>2</v>
      </c>
      <c r="E34" s="197"/>
      <c r="H34" s="10" t="s">
        <v>3</v>
      </c>
      <c r="J34" s="9"/>
    </row>
    <row r="35" spans="1:10" ht="13.5" customHeight="1" thickBot="1" x14ac:dyDescent="0.3">
      <c r="A35" s="11"/>
      <c r="B35" s="11"/>
      <c r="C35" s="71"/>
      <c r="D35" s="71"/>
      <c r="E35" s="71"/>
      <c r="F35" s="12"/>
      <c r="G35" s="12"/>
      <c r="H35" s="12"/>
      <c r="I35" s="12"/>
      <c r="J35" s="13"/>
    </row>
    <row r="36" spans="1:10" ht="27" hidden="1" customHeight="1" x14ac:dyDescent="0.25">
      <c r="B36" s="86" t="s">
        <v>15</v>
      </c>
      <c r="C36" s="87"/>
      <c r="D36" s="87"/>
      <c r="E36" s="87"/>
      <c r="F36" s="88"/>
      <c r="G36" s="88"/>
      <c r="H36" s="88"/>
      <c r="I36" s="88"/>
      <c r="J36" s="89"/>
    </row>
    <row r="37" spans="1:10" ht="25.5" hidden="1" customHeight="1" x14ac:dyDescent="0.25">
      <c r="A37" s="85" t="s">
        <v>36</v>
      </c>
      <c r="B37" s="90" t="s">
        <v>16</v>
      </c>
      <c r="C37" s="91" t="s">
        <v>4</v>
      </c>
      <c r="D37" s="91"/>
      <c r="E37" s="91"/>
      <c r="F37" s="92" t="str">
        <f>B23</f>
        <v>Základ pro sníženou DPH</v>
      </c>
      <c r="G37" s="92" t="str">
        <f>B25</f>
        <v>Základ pro základní DPH</v>
      </c>
      <c r="H37" s="93" t="s">
        <v>17</v>
      </c>
      <c r="I37" s="93" t="s">
        <v>1</v>
      </c>
      <c r="J37" s="94" t="s">
        <v>0</v>
      </c>
    </row>
    <row r="38" spans="1:10" ht="25.5" hidden="1" customHeight="1" x14ac:dyDescent="0.25">
      <c r="A38" s="85">
        <v>1</v>
      </c>
      <c r="B38" s="95" t="s">
        <v>50</v>
      </c>
      <c r="C38" s="192"/>
      <c r="D38" s="192"/>
      <c r="E38" s="192"/>
      <c r="F38" s="96">
        <f>'0001 5542 Pol'!AE130</f>
        <v>0</v>
      </c>
      <c r="G38" s="97">
        <f>'0001 5542 Pol'!AF130</f>
        <v>0</v>
      </c>
      <c r="H38" s="98">
        <f>(F38*SazbaDPH1/100)+(G38*SazbaDPH2/100)</f>
        <v>0</v>
      </c>
      <c r="I38" s="98">
        <f>F38+G38+H38</f>
        <v>0</v>
      </c>
      <c r="J38" s="99" t="str">
        <f>IF(CenaCelkemVypocet=0,"",I38/CenaCelkemVypocet*100)</f>
        <v/>
      </c>
    </row>
    <row r="39" spans="1:10" ht="25.5" hidden="1" customHeight="1" x14ac:dyDescent="0.25">
      <c r="A39" s="85">
        <v>2</v>
      </c>
      <c r="B39" s="100"/>
      <c r="C39" s="193" t="s">
        <v>51</v>
      </c>
      <c r="D39" s="193"/>
      <c r="E39" s="193"/>
      <c r="F39" s="101"/>
      <c r="G39" s="102"/>
      <c r="H39" s="102">
        <f>(F39*SazbaDPH1/100)+(G39*SazbaDPH2/100)</f>
        <v>0</v>
      </c>
      <c r="I39" s="102"/>
      <c r="J39" s="103"/>
    </row>
    <row r="40" spans="1:10" ht="25.5" hidden="1" customHeight="1" x14ac:dyDescent="0.25">
      <c r="A40" s="85">
        <v>2</v>
      </c>
      <c r="B40" s="100" t="s">
        <v>44</v>
      </c>
      <c r="C40" s="193" t="s">
        <v>45</v>
      </c>
      <c r="D40" s="193"/>
      <c r="E40" s="193"/>
      <c r="F40" s="101">
        <f>'0001 5542 Pol'!AE130</f>
        <v>0</v>
      </c>
      <c r="G40" s="102">
        <f>'0001 5542 Pol'!AF130</f>
        <v>0</v>
      </c>
      <c r="H40" s="102">
        <f>(F40*SazbaDPH1/100)+(G40*SazbaDPH2/100)</f>
        <v>0</v>
      </c>
      <c r="I40" s="102">
        <f>F40+G40+H40</f>
        <v>0</v>
      </c>
      <c r="J40" s="103" t="str">
        <f>IF(CenaCelkemVypocet=0,"",I40/CenaCelkemVypocet*100)</f>
        <v/>
      </c>
    </row>
    <row r="41" spans="1:10" ht="25.5" hidden="1" customHeight="1" x14ac:dyDescent="0.25">
      <c r="A41" s="85">
        <v>3</v>
      </c>
      <c r="B41" s="104" t="s">
        <v>42</v>
      </c>
      <c r="C41" s="192" t="s">
        <v>43</v>
      </c>
      <c r="D41" s="192"/>
      <c r="E41" s="192"/>
      <c r="F41" s="105">
        <f>'0001 5542 Pol'!AE130</f>
        <v>0</v>
      </c>
      <c r="G41" s="98">
        <f>'0001 5542 Pol'!AF130</f>
        <v>0</v>
      </c>
      <c r="H41" s="98">
        <f>(F41*SazbaDPH1/100)+(G41*SazbaDPH2/100)</f>
        <v>0</v>
      </c>
      <c r="I41" s="98">
        <f>F41+G41+H41</f>
        <v>0</v>
      </c>
      <c r="J41" s="99" t="str">
        <f>IF(CenaCelkemVypocet=0,"",I41/CenaCelkemVypocet*100)</f>
        <v/>
      </c>
    </row>
    <row r="42" spans="1:10" ht="25.5" hidden="1" customHeight="1" x14ac:dyDescent="0.25">
      <c r="A42" s="85"/>
      <c r="B42" s="194" t="s">
        <v>52</v>
      </c>
      <c r="C42" s="195"/>
      <c r="D42" s="195"/>
      <c r="E42" s="196"/>
      <c r="F42" s="106">
        <f>SUMIF(A38:A41,"=1",F38:F41)</f>
        <v>0</v>
      </c>
      <c r="G42" s="107">
        <f>SUMIF(A38:A41,"=1",G38:G41)</f>
        <v>0</v>
      </c>
      <c r="H42" s="107">
        <f>SUMIF(A38:A41,"=1",H38:H41)</f>
        <v>0</v>
      </c>
      <c r="I42" s="107">
        <f>SUMIF(A38:A41,"=1",I38:I41)</f>
        <v>0</v>
      </c>
      <c r="J42" s="108">
        <f>SUMIF(A38:A41,"=1",J38:J41)</f>
        <v>0</v>
      </c>
    </row>
    <row r="46" spans="1:10" ht="15.6" x14ac:dyDescent="0.3">
      <c r="B46" s="117" t="s">
        <v>54</v>
      </c>
    </row>
    <row r="48" spans="1:10" ht="25.5" customHeight="1" x14ac:dyDescent="0.25">
      <c r="A48" s="119"/>
      <c r="B48" s="122" t="s">
        <v>16</v>
      </c>
      <c r="C48" s="122" t="s">
        <v>4</v>
      </c>
      <c r="D48" s="123"/>
      <c r="E48" s="123"/>
      <c r="F48" s="124" t="s">
        <v>55</v>
      </c>
      <c r="G48" s="124"/>
      <c r="H48" s="124"/>
      <c r="I48" s="124" t="s">
        <v>28</v>
      </c>
      <c r="J48" s="124" t="s">
        <v>0</v>
      </c>
    </row>
    <row r="49" spans="1:10" ht="36.75" customHeight="1" x14ac:dyDescent="0.25">
      <c r="A49" s="120"/>
      <c r="B49" s="125" t="s">
        <v>56</v>
      </c>
      <c r="C49" s="190" t="s">
        <v>57</v>
      </c>
      <c r="D49" s="191"/>
      <c r="E49" s="191"/>
      <c r="F49" s="131" t="s">
        <v>23</v>
      </c>
      <c r="G49" s="132"/>
      <c r="H49" s="132"/>
      <c r="I49" s="132">
        <f>'0001 5542 Pol'!G8</f>
        <v>0</v>
      </c>
      <c r="J49" s="129" t="str">
        <f>IF(I64=0,"",I49/I64*100)</f>
        <v/>
      </c>
    </row>
    <row r="50" spans="1:10" ht="36.75" customHeight="1" x14ac:dyDescent="0.25">
      <c r="A50" s="120"/>
      <c r="B50" s="125" t="s">
        <v>58</v>
      </c>
      <c r="C50" s="190" t="s">
        <v>59</v>
      </c>
      <c r="D50" s="191"/>
      <c r="E50" s="191"/>
      <c r="F50" s="131" t="s">
        <v>23</v>
      </c>
      <c r="G50" s="132"/>
      <c r="H50" s="132"/>
      <c r="I50" s="132">
        <f>'0001 5542 Pol'!G31</f>
        <v>0</v>
      </c>
      <c r="J50" s="129" t="str">
        <f>IF(I64=0,"",I50/I64*100)</f>
        <v/>
      </c>
    </row>
    <row r="51" spans="1:10" ht="36.75" customHeight="1" x14ac:dyDescent="0.25">
      <c r="A51" s="120"/>
      <c r="B51" s="125" t="s">
        <v>60</v>
      </c>
      <c r="C51" s="190" t="s">
        <v>61</v>
      </c>
      <c r="D51" s="191"/>
      <c r="E51" s="191"/>
      <c r="F51" s="131" t="s">
        <v>23</v>
      </c>
      <c r="G51" s="132"/>
      <c r="H51" s="132"/>
      <c r="I51" s="132">
        <f>'0001 5542 Pol'!G33</f>
        <v>0</v>
      </c>
      <c r="J51" s="129" t="str">
        <f>IF(I64=0,"",I51/I64*100)</f>
        <v/>
      </c>
    </row>
    <row r="52" spans="1:10" ht="36.75" customHeight="1" x14ac:dyDescent="0.25">
      <c r="A52" s="120"/>
      <c r="B52" s="125" t="s">
        <v>62</v>
      </c>
      <c r="C52" s="190" t="s">
        <v>63</v>
      </c>
      <c r="D52" s="191"/>
      <c r="E52" s="191"/>
      <c r="F52" s="131" t="s">
        <v>23</v>
      </c>
      <c r="G52" s="132"/>
      <c r="H52" s="132"/>
      <c r="I52" s="132">
        <f>'0001 5542 Pol'!G35</f>
        <v>0</v>
      </c>
      <c r="J52" s="129" t="str">
        <f>IF(I64=0,"",I52/I64*100)</f>
        <v/>
      </c>
    </row>
    <row r="53" spans="1:10" ht="36.75" customHeight="1" x14ac:dyDescent="0.25">
      <c r="A53" s="120"/>
      <c r="B53" s="125" t="s">
        <v>64</v>
      </c>
      <c r="C53" s="190" t="s">
        <v>65</v>
      </c>
      <c r="D53" s="191"/>
      <c r="E53" s="191"/>
      <c r="F53" s="131" t="s">
        <v>23</v>
      </c>
      <c r="G53" s="132"/>
      <c r="H53" s="132"/>
      <c r="I53" s="132">
        <f>'0001 5542 Pol'!G42</f>
        <v>0</v>
      </c>
      <c r="J53" s="129" t="str">
        <f>IF(I64=0,"",I53/I64*100)</f>
        <v/>
      </c>
    </row>
    <row r="54" spans="1:10" ht="36.75" customHeight="1" x14ac:dyDescent="0.25">
      <c r="A54" s="120"/>
      <c r="B54" s="125" t="s">
        <v>66</v>
      </c>
      <c r="C54" s="190" t="s">
        <v>67</v>
      </c>
      <c r="D54" s="191"/>
      <c r="E54" s="191"/>
      <c r="F54" s="131" t="s">
        <v>24</v>
      </c>
      <c r="G54" s="132"/>
      <c r="H54" s="132"/>
      <c r="I54" s="132">
        <f>'0001 5542 Pol'!G45</f>
        <v>0</v>
      </c>
      <c r="J54" s="129" t="str">
        <f>IF(I64=0,"",I54/I64*100)</f>
        <v/>
      </c>
    </row>
    <row r="55" spans="1:10" ht="36.75" customHeight="1" x14ac:dyDescent="0.25">
      <c r="A55" s="120"/>
      <c r="B55" s="125" t="s">
        <v>68</v>
      </c>
      <c r="C55" s="190" t="s">
        <v>69</v>
      </c>
      <c r="D55" s="191"/>
      <c r="E55" s="191"/>
      <c r="F55" s="131" t="s">
        <v>24</v>
      </c>
      <c r="G55" s="132"/>
      <c r="H55" s="132"/>
      <c r="I55" s="132">
        <f>'0001 5542 Pol'!G47</f>
        <v>0</v>
      </c>
      <c r="J55" s="129" t="str">
        <f>IF(I64=0,"",I55/I64*100)</f>
        <v/>
      </c>
    </row>
    <row r="56" spans="1:10" ht="36.75" customHeight="1" x14ac:dyDescent="0.25">
      <c r="A56" s="120"/>
      <c r="B56" s="125" t="s">
        <v>70</v>
      </c>
      <c r="C56" s="190" t="s">
        <v>71</v>
      </c>
      <c r="D56" s="191"/>
      <c r="E56" s="191"/>
      <c r="F56" s="131" t="s">
        <v>24</v>
      </c>
      <c r="G56" s="132"/>
      <c r="H56" s="132"/>
      <c r="I56" s="132">
        <f>'0001 5542 Pol'!G56</f>
        <v>0</v>
      </c>
      <c r="J56" s="129" t="str">
        <f>IF(I64=0,"",I56/I64*100)</f>
        <v/>
      </c>
    </row>
    <row r="57" spans="1:10" ht="36.75" customHeight="1" x14ac:dyDescent="0.25">
      <c r="A57" s="120"/>
      <c r="B57" s="125" t="s">
        <v>72</v>
      </c>
      <c r="C57" s="190" t="s">
        <v>73</v>
      </c>
      <c r="D57" s="191"/>
      <c r="E57" s="191"/>
      <c r="F57" s="131" t="s">
        <v>24</v>
      </c>
      <c r="G57" s="132"/>
      <c r="H57" s="132"/>
      <c r="I57" s="132">
        <f>'0001 5542 Pol'!G76</f>
        <v>0</v>
      </c>
      <c r="J57" s="129" t="str">
        <f>IF(I64=0,"",I57/I64*100)</f>
        <v/>
      </c>
    </row>
    <row r="58" spans="1:10" ht="36.75" customHeight="1" x14ac:dyDescent="0.25">
      <c r="A58" s="120"/>
      <c r="B58" s="125" t="s">
        <v>74</v>
      </c>
      <c r="C58" s="190" t="s">
        <v>75</v>
      </c>
      <c r="D58" s="191"/>
      <c r="E58" s="191"/>
      <c r="F58" s="131" t="s">
        <v>24</v>
      </c>
      <c r="G58" s="132"/>
      <c r="H58" s="132"/>
      <c r="I58" s="132">
        <f>'0001 5542 Pol'!G85</f>
        <v>0</v>
      </c>
      <c r="J58" s="129" t="str">
        <f>IF(I64=0,"",I58/I64*100)</f>
        <v/>
      </c>
    </row>
    <row r="59" spans="1:10" ht="36.75" customHeight="1" x14ac:dyDescent="0.25">
      <c r="A59" s="120"/>
      <c r="B59" s="125" t="s">
        <v>76</v>
      </c>
      <c r="C59" s="190" t="s">
        <v>77</v>
      </c>
      <c r="D59" s="191"/>
      <c r="E59" s="191"/>
      <c r="F59" s="131" t="s">
        <v>24</v>
      </c>
      <c r="G59" s="132"/>
      <c r="H59" s="132"/>
      <c r="I59" s="132">
        <f>'0001 5542 Pol'!G96</f>
        <v>0</v>
      </c>
      <c r="J59" s="129" t="str">
        <f>IF(I64=0,"",I59/I64*100)</f>
        <v/>
      </c>
    </row>
    <row r="60" spans="1:10" ht="36.75" customHeight="1" x14ac:dyDescent="0.25">
      <c r="A60" s="120"/>
      <c r="B60" s="125" t="s">
        <v>78</v>
      </c>
      <c r="C60" s="190" t="s">
        <v>79</v>
      </c>
      <c r="D60" s="191"/>
      <c r="E60" s="191"/>
      <c r="F60" s="131" t="s">
        <v>24</v>
      </c>
      <c r="G60" s="132"/>
      <c r="H60" s="132"/>
      <c r="I60" s="132">
        <f>'0001 5542 Pol'!G102</f>
        <v>0</v>
      </c>
      <c r="J60" s="129" t="str">
        <f>IF(I64=0,"",I60/I64*100)</f>
        <v/>
      </c>
    </row>
    <row r="61" spans="1:10" ht="36.75" customHeight="1" x14ac:dyDescent="0.25">
      <c r="A61" s="120"/>
      <c r="B61" s="125" t="s">
        <v>80</v>
      </c>
      <c r="C61" s="190" t="s">
        <v>81</v>
      </c>
      <c r="D61" s="191"/>
      <c r="E61" s="191"/>
      <c r="F61" s="131" t="s">
        <v>25</v>
      </c>
      <c r="G61" s="132"/>
      <c r="H61" s="132"/>
      <c r="I61" s="132">
        <f>'0001 5542 Pol'!G106</f>
        <v>0</v>
      </c>
      <c r="J61" s="129" t="str">
        <f>IF(I64=0,"",I61/I64*100)</f>
        <v/>
      </c>
    </row>
    <row r="62" spans="1:10" ht="36.75" customHeight="1" x14ac:dyDescent="0.25">
      <c r="A62" s="120"/>
      <c r="B62" s="125" t="s">
        <v>82</v>
      </c>
      <c r="C62" s="190" t="s">
        <v>83</v>
      </c>
      <c r="D62" s="191"/>
      <c r="E62" s="191"/>
      <c r="F62" s="131" t="s">
        <v>84</v>
      </c>
      <c r="G62" s="132"/>
      <c r="H62" s="132"/>
      <c r="I62" s="132">
        <f>'0001 5542 Pol'!G111</f>
        <v>0</v>
      </c>
      <c r="J62" s="129" t="str">
        <f>IF(I64=0,"",I62/I64*100)</f>
        <v/>
      </c>
    </row>
    <row r="63" spans="1:10" ht="36.75" customHeight="1" x14ac:dyDescent="0.25">
      <c r="A63" s="120"/>
      <c r="B63" s="125" t="s">
        <v>85</v>
      </c>
      <c r="C63" s="190" t="s">
        <v>26</v>
      </c>
      <c r="D63" s="191"/>
      <c r="E63" s="191"/>
      <c r="F63" s="131" t="s">
        <v>85</v>
      </c>
      <c r="G63" s="132"/>
      <c r="H63" s="132"/>
      <c r="I63" s="132">
        <f>'0001 5542 Pol'!G120</f>
        <v>0</v>
      </c>
      <c r="J63" s="129" t="str">
        <f>IF(I64=0,"",I63/I64*100)</f>
        <v/>
      </c>
    </row>
    <row r="64" spans="1:10" ht="25.5" customHeight="1" x14ac:dyDescent="0.25">
      <c r="A64" s="121"/>
      <c r="B64" s="126" t="s">
        <v>1</v>
      </c>
      <c r="C64" s="127"/>
      <c r="D64" s="128"/>
      <c r="E64" s="128"/>
      <c r="F64" s="133"/>
      <c r="G64" s="134"/>
      <c r="H64" s="134"/>
      <c r="I64" s="134">
        <f>SUM(I49:I63)</f>
        <v>0</v>
      </c>
      <c r="J64" s="130">
        <f>SUM(J49:J63)</f>
        <v>0</v>
      </c>
    </row>
    <row r="65" spans="6:10" x14ac:dyDescent="0.25">
      <c r="F65" s="83"/>
      <c r="G65" s="83"/>
      <c r="H65" s="83"/>
      <c r="I65" s="83"/>
      <c r="J65" s="84"/>
    </row>
    <row r="66" spans="6:10" x14ac:dyDescent="0.25">
      <c r="F66" s="83"/>
      <c r="G66" s="83"/>
      <c r="H66" s="83"/>
      <c r="I66" s="83"/>
      <c r="J66" s="84"/>
    </row>
    <row r="67" spans="6:10" x14ac:dyDescent="0.25">
      <c r="F67" s="83"/>
      <c r="G67" s="83"/>
      <c r="H67" s="83"/>
      <c r="I67" s="83"/>
      <c r="J67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B1:J1"/>
    <mergeCell ref="G26:I26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8:I28"/>
    <mergeCell ref="G25:I25"/>
    <mergeCell ref="I19:J19"/>
    <mergeCell ref="G27:I27"/>
    <mergeCell ref="D33:E33"/>
    <mergeCell ref="G33:I33"/>
    <mergeCell ref="C38:E3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1" t="s">
        <v>5</v>
      </c>
      <c r="B1" s="241"/>
      <c r="C1" s="242"/>
      <c r="D1" s="241"/>
      <c r="E1" s="241"/>
      <c r="F1" s="241"/>
      <c r="G1" s="241"/>
    </row>
    <row r="2" spans="1:7" ht="24.9" customHeight="1" x14ac:dyDescent="0.25">
      <c r="A2" s="48" t="s">
        <v>6</v>
      </c>
      <c r="B2" s="47"/>
      <c r="C2" s="243"/>
      <c r="D2" s="243"/>
      <c r="E2" s="243"/>
      <c r="F2" s="243"/>
      <c r="G2" s="244"/>
    </row>
    <row r="3" spans="1:7" ht="24.9" customHeight="1" x14ac:dyDescent="0.25">
      <c r="A3" s="48" t="s">
        <v>7</v>
      </c>
      <c r="B3" s="47"/>
      <c r="C3" s="243"/>
      <c r="D3" s="243"/>
      <c r="E3" s="243"/>
      <c r="F3" s="243"/>
      <c r="G3" s="244"/>
    </row>
    <row r="4" spans="1:7" ht="24.9" customHeight="1" x14ac:dyDescent="0.25">
      <c r="A4" s="48" t="s">
        <v>8</v>
      </c>
      <c r="B4" s="47"/>
      <c r="C4" s="243"/>
      <c r="D4" s="243"/>
      <c r="E4" s="243"/>
      <c r="F4" s="243"/>
      <c r="G4" s="244"/>
    </row>
    <row r="5" spans="1:7" x14ac:dyDescent="0.25">
      <c r="B5" s="4"/>
      <c r="C5" s="5"/>
      <c r="D5" s="6"/>
    </row>
  </sheetData>
  <sheetProtection password="E99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3.2" outlineLevelRow="1" x14ac:dyDescent="0.25"/>
  <cols>
    <col min="1" max="1" width="3.44140625" customWidth="1"/>
    <col min="2" max="2" width="12.5546875" style="118" customWidth="1"/>
    <col min="3" max="3" width="63.33203125" style="118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51" t="s">
        <v>87</v>
      </c>
      <c r="B1" s="251"/>
      <c r="C1" s="251"/>
      <c r="D1" s="251"/>
      <c r="E1" s="251"/>
      <c r="F1" s="251"/>
      <c r="G1" s="251"/>
      <c r="AG1" t="s">
        <v>88</v>
      </c>
    </row>
    <row r="2" spans="1:60" ht="24.9" customHeight="1" x14ac:dyDescent="0.25">
      <c r="A2" s="136" t="s">
        <v>6</v>
      </c>
      <c r="B2" s="47" t="s">
        <v>48</v>
      </c>
      <c r="C2" s="252" t="s">
        <v>49</v>
      </c>
      <c r="D2" s="253"/>
      <c r="E2" s="253"/>
      <c r="F2" s="253"/>
      <c r="G2" s="254"/>
      <c r="AG2" t="s">
        <v>89</v>
      </c>
    </row>
    <row r="3" spans="1:60" ht="24.9" customHeight="1" x14ac:dyDescent="0.25">
      <c r="A3" s="136" t="s">
        <v>7</v>
      </c>
      <c r="B3" s="47" t="s">
        <v>44</v>
      </c>
      <c r="C3" s="252" t="s">
        <v>45</v>
      </c>
      <c r="D3" s="253"/>
      <c r="E3" s="253"/>
      <c r="F3" s="253"/>
      <c r="G3" s="254"/>
      <c r="AC3" s="118" t="s">
        <v>89</v>
      </c>
      <c r="AG3" t="s">
        <v>90</v>
      </c>
    </row>
    <row r="4" spans="1:60" ht="24.9" customHeight="1" x14ac:dyDescent="0.25">
      <c r="A4" s="137" t="s">
        <v>8</v>
      </c>
      <c r="B4" s="138" t="s">
        <v>42</v>
      </c>
      <c r="C4" s="255" t="s">
        <v>43</v>
      </c>
      <c r="D4" s="256"/>
      <c r="E4" s="256"/>
      <c r="F4" s="256"/>
      <c r="G4" s="257"/>
      <c r="AG4" t="s">
        <v>91</v>
      </c>
    </row>
    <row r="5" spans="1:60" x14ac:dyDescent="0.25">
      <c r="D5" s="10"/>
    </row>
    <row r="6" spans="1:60" ht="39.6" x14ac:dyDescent="0.25">
      <c r="A6" s="140" t="s">
        <v>92</v>
      </c>
      <c r="B6" s="142" t="s">
        <v>93</v>
      </c>
      <c r="C6" s="142" t="s">
        <v>94</v>
      </c>
      <c r="D6" s="141" t="s">
        <v>95</v>
      </c>
      <c r="E6" s="140" t="s">
        <v>96</v>
      </c>
      <c r="F6" s="139" t="s">
        <v>97</v>
      </c>
      <c r="G6" s="140" t="s">
        <v>28</v>
      </c>
      <c r="H6" s="143" t="s">
        <v>29</v>
      </c>
      <c r="I6" s="143" t="s">
        <v>98</v>
      </c>
      <c r="J6" s="143" t="s">
        <v>30</v>
      </c>
      <c r="K6" s="143" t="s">
        <v>99</v>
      </c>
      <c r="L6" s="143" t="s">
        <v>100</v>
      </c>
      <c r="M6" s="143" t="s">
        <v>101</v>
      </c>
      <c r="N6" s="143" t="s">
        <v>102</v>
      </c>
      <c r="O6" s="143" t="s">
        <v>103</v>
      </c>
      <c r="P6" s="143" t="s">
        <v>104</v>
      </c>
      <c r="Q6" s="143" t="s">
        <v>105</v>
      </c>
      <c r="R6" s="143" t="s">
        <v>106</v>
      </c>
      <c r="S6" s="143" t="s">
        <v>107</v>
      </c>
      <c r="T6" s="143" t="s">
        <v>108</v>
      </c>
      <c r="U6" s="143" t="s">
        <v>109</v>
      </c>
      <c r="V6" s="143" t="s">
        <v>110</v>
      </c>
      <c r="W6" s="143" t="s">
        <v>111</v>
      </c>
      <c r="X6" s="143" t="s">
        <v>112</v>
      </c>
    </row>
    <row r="7" spans="1:60" hidden="1" x14ac:dyDescent="0.25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5">
      <c r="A8" s="159" t="s">
        <v>113</v>
      </c>
      <c r="B8" s="160" t="s">
        <v>56</v>
      </c>
      <c r="C8" s="181" t="s">
        <v>57</v>
      </c>
      <c r="D8" s="161"/>
      <c r="E8" s="162"/>
      <c r="F8" s="163"/>
      <c r="G8" s="163">
        <f>SUMIF(AG9:AG30,"&lt;&gt;NOR",G9:G30)</f>
        <v>0</v>
      </c>
      <c r="H8" s="163"/>
      <c r="I8" s="163">
        <f>SUM(I9:I30)</f>
        <v>0</v>
      </c>
      <c r="J8" s="163"/>
      <c r="K8" s="163">
        <f>SUM(K9:K30)</f>
        <v>0</v>
      </c>
      <c r="L8" s="163"/>
      <c r="M8" s="163">
        <f>SUM(M9:M30)</f>
        <v>0</v>
      </c>
      <c r="N8" s="163"/>
      <c r="O8" s="163">
        <f>SUM(O9:O30)</f>
        <v>2.6399999999999997</v>
      </c>
      <c r="P8" s="163"/>
      <c r="Q8" s="163">
        <f>SUM(Q9:Q30)</f>
        <v>0</v>
      </c>
      <c r="R8" s="163"/>
      <c r="S8" s="163"/>
      <c r="T8" s="164"/>
      <c r="U8" s="158"/>
      <c r="V8" s="158">
        <f>SUM(V9:V30)</f>
        <v>0</v>
      </c>
      <c r="W8" s="158"/>
      <c r="X8" s="158"/>
      <c r="AG8" t="s">
        <v>114</v>
      </c>
    </row>
    <row r="9" spans="1:60" outlineLevel="1" x14ac:dyDescent="0.25">
      <c r="A9" s="165">
        <v>1</v>
      </c>
      <c r="B9" s="166" t="s">
        <v>115</v>
      </c>
      <c r="C9" s="182" t="s">
        <v>116</v>
      </c>
      <c r="D9" s="167" t="s">
        <v>117</v>
      </c>
      <c r="E9" s="168">
        <v>5.09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70">
        <v>6.4000000000000001E-2</v>
      </c>
      <c r="O9" s="170">
        <f>ROUND(E9*N9,2)</f>
        <v>0.33</v>
      </c>
      <c r="P9" s="170">
        <v>0</v>
      </c>
      <c r="Q9" s="170">
        <f>ROUND(E9*P9,2)</f>
        <v>0</v>
      </c>
      <c r="R9" s="170" t="s">
        <v>118</v>
      </c>
      <c r="S9" s="170" t="s">
        <v>119</v>
      </c>
      <c r="T9" s="171" t="s">
        <v>119</v>
      </c>
      <c r="U9" s="154">
        <v>0</v>
      </c>
      <c r="V9" s="154">
        <f>ROUND(E9*U9,2)</f>
        <v>0</v>
      </c>
      <c r="W9" s="154"/>
      <c r="X9" s="154" t="s">
        <v>120</v>
      </c>
      <c r="Y9" s="144"/>
      <c r="Z9" s="144"/>
      <c r="AA9" s="144"/>
      <c r="AB9" s="144"/>
      <c r="AC9" s="144"/>
      <c r="AD9" s="144"/>
      <c r="AE9" s="144"/>
      <c r="AF9" s="144"/>
      <c r="AG9" s="144" t="s">
        <v>121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5">
      <c r="A10" s="151"/>
      <c r="B10" s="152"/>
      <c r="C10" s="183" t="s">
        <v>122</v>
      </c>
      <c r="D10" s="156"/>
      <c r="E10" s="157">
        <v>3.6</v>
      </c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44"/>
      <c r="Z10" s="144"/>
      <c r="AA10" s="144"/>
      <c r="AB10" s="144"/>
      <c r="AC10" s="144"/>
      <c r="AD10" s="144"/>
      <c r="AE10" s="144"/>
      <c r="AF10" s="144"/>
      <c r="AG10" s="144" t="s">
        <v>123</v>
      </c>
      <c r="AH10" s="144">
        <v>0</v>
      </c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5">
      <c r="A11" s="151"/>
      <c r="B11" s="152"/>
      <c r="C11" s="183" t="s">
        <v>124</v>
      </c>
      <c r="D11" s="156"/>
      <c r="E11" s="157">
        <v>1.49</v>
      </c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44"/>
      <c r="Z11" s="144"/>
      <c r="AA11" s="144"/>
      <c r="AB11" s="144"/>
      <c r="AC11" s="144"/>
      <c r="AD11" s="144"/>
      <c r="AE11" s="144"/>
      <c r="AF11" s="144"/>
      <c r="AG11" s="144" t="s">
        <v>123</v>
      </c>
      <c r="AH11" s="144">
        <v>0</v>
      </c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ht="30.6" outlineLevel="1" x14ac:dyDescent="0.25">
      <c r="A12" s="165">
        <v>2</v>
      </c>
      <c r="B12" s="166" t="s">
        <v>125</v>
      </c>
      <c r="C12" s="182" t="s">
        <v>126</v>
      </c>
      <c r="D12" s="167" t="s">
        <v>117</v>
      </c>
      <c r="E12" s="168">
        <v>89.4</v>
      </c>
      <c r="F12" s="169"/>
      <c r="G12" s="170">
        <f>ROUND(E12*F12,2)</f>
        <v>0</v>
      </c>
      <c r="H12" s="169"/>
      <c r="I12" s="170">
        <f>ROUND(E12*H12,2)</f>
        <v>0</v>
      </c>
      <c r="J12" s="169"/>
      <c r="K12" s="170">
        <f>ROUND(E12*J12,2)</f>
        <v>0</v>
      </c>
      <c r="L12" s="170">
        <v>21</v>
      </c>
      <c r="M12" s="170">
        <f>G12*(1+L12/100)</f>
        <v>0</v>
      </c>
      <c r="N12" s="170">
        <v>3.5799999999999998E-3</v>
      </c>
      <c r="O12" s="170">
        <f>ROUND(E12*N12,2)</f>
        <v>0.32</v>
      </c>
      <c r="P12" s="170">
        <v>0</v>
      </c>
      <c r="Q12" s="170">
        <f>ROUND(E12*P12,2)</f>
        <v>0</v>
      </c>
      <c r="R12" s="170" t="s">
        <v>118</v>
      </c>
      <c r="S12" s="170" t="s">
        <v>119</v>
      </c>
      <c r="T12" s="171" t="s">
        <v>119</v>
      </c>
      <c r="U12" s="154">
        <v>0</v>
      </c>
      <c r="V12" s="154">
        <f>ROUND(E12*U12,2)</f>
        <v>0</v>
      </c>
      <c r="W12" s="154"/>
      <c r="X12" s="154" t="s">
        <v>120</v>
      </c>
      <c r="Y12" s="144"/>
      <c r="Z12" s="144"/>
      <c r="AA12" s="144"/>
      <c r="AB12" s="144"/>
      <c r="AC12" s="144"/>
      <c r="AD12" s="144"/>
      <c r="AE12" s="144"/>
      <c r="AF12" s="144"/>
      <c r="AG12" s="144" t="s">
        <v>121</v>
      </c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5">
      <c r="A13" s="151"/>
      <c r="B13" s="152"/>
      <c r="C13" s="183" t="s">
        <v>127</v>
      </c>
      <c r="D13" s="156"/>
      <c r="E13" s="157">
        <v>89.4</v>
      </c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44"/>
      <c r="Z13" s="144"/>
      <c r="AA13" s="144"/>
      <c r="AB13" s="144"/>
      <c r="AC13" s="144"/>
      <c r="AD13" s="144"/>
      <c r="AE13" s="144"/>
      <c r="AF13" s="144"/>
      <c r="AG13" s="144" t="s">
        <v>123</v>
      </c>
      <c r="AH13" s="144">
        <v>0</v>
      </c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outlineLevel="1" x14ac:dyDescent="0.25">
      <c r="A14" s="165">
        <v>3</v>
      </c>
      <c r="B14" s="166" t="s">
        <v>128</v>
      </c>
      <c r="C14" s="182" t="s">
        <v>129</v>
      </c>
      <c r="D14" s="167" t="s">
        <v>117</v>
      </c>
      <c r="E14" s="168">
        <v>5.09</v>
      </c>
      <c r="F14" s="169"/>
      <c r="G14" s="170">
        <f>ROUND(E14*F14,2)</f>
        <v>0</v>
      </c>
      <c r="H14" s="169"/>
      <c r="I14" s="170">
        <f>ROUND(E14*H14,2)</f>
        <v>0</v>
      </c>
      <c r="J14" s="169"/>
      <c r="K14" s="170">
        <f>ROUND(E14*J14,2)</f>
        <v>0</v>
      </c>
      <c r="L14" s="170">
        <v>21</v>
      </c>
      <c r="M14" s="170">
        <f>G14*(1+L14/100)</f>
        <v>0</v>
      </c>
      <c r="N14" s="170">
        <v>4.9979999999999997E-2</v>
      </c>
      <c r="O14" s="170">
        <f>ROUND(E14*N14,2)</f>
        <v>0.25</v>
      </c>
      <c r="P14" s="170">
        <v>0</v>
      </c>
      <c r="Q14" s="170">
        <f>ROUND(E14*P14,2)</f>
        <v>0</v>
      </c>
      <c r="R14" s="170" t="s">
        <v>118</v>
      </c>
      <c r="S14" s="170" t="s">
        <v>119</v>
      </c>
      <c r="T14" s="171" t="s">
        <v>119</v>
      </c>
      <c r="U14" s="154">
        <v>0</v>
      </c>
      <c r="V14" s="154">
        <f>ROUND(E14*U14,2)</f>
        <v>0</v>
      </c>
      <c r="W14" s="154"/>
      <c r="X14" s="154" t="s">
        <v>120</v>
      </c>
      <c r="Y14" s="144"/>
      <c r="Z14" s="144"/>
      <c r="AA14" s="144"/>
      <c r="AB14" s="144"/>
      <c r="AC14" s="144"/>
      <c r="AD14" s="144"/>
      <c r="AE14" s="144"/>
      <c r="AF14" s="144"/>
      <c r="AG14" s="144" t="s">
        <v>121</v>
      </c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outlineLevel="1" x14ac:dyDescent="0.25">
      <c r="A15" s="151"/>
      <c r="B15" s="152"/>
      <c r="C15" s="247" t="s">
        <v>130</v>
      </c>
      <c r="D15" s="248"/>
      <c r="E15" s="248"/>
      <c r="F15" s="248"/>
      <c r="G15" s="248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44"/>
      <c r="Z15" s="144"/>
      <c r="AA15" s="144"/>
      <c r="AB15" s="144"/>
      <c r="AC15" s="144"/>
      <c r="AD15" s="144"/>
      <c r="AE15" s="144"/>
      <c r="AF15" s="144"/>
      <c r="AG15" s="144" t="s">
        <v>131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outlineLevel="1" x14ac:dyDescent="0.25">
      <c r="A16" s="165">
        <v>4</v>
      </c>
      <c r="B16" s="166" t="s">
        <v>132</v>
      </c>
      <c r="C16" s="182" t="s">
        <v>133</v>
      </c>
      <c r="D16" s="167" t="s">
        <v>117</v>
      </c>
      <c r="E16" s="168">
        <v>65.890699999999995</v>
      </c>
      <c r="F16" s="169"/>
      <c r="G16" s="170">
        <f>ROUND(E16*F16,2)</f>
        <v>0</v>
      </c>
      <c r="H16" s="169"/>
      <c r="I16" s="170">
        <f>ROUND(E16*H16,2)</f>
        <v>0</v>
      </c>
      <c r="J16" s="169"/>
      <c r="K16" s="170">
        <f>ROUND(E16*J16,2)</f>
        <v>0</v>
      </c>
      <c r="L16" s="170">
        <v>21</v>
      </c>
      <c r="M16" s="170">
        <f>G16*(1+L16/100)</f>
        <v>0</v>
      </c>
      <c r="N16" s="170">
        <v>4.0600000000000002E-3</v>
      </c>
      <c r="O16" s="170">
        <f>ROUND(E16*N16,2)</f>
        <v>0.27</v>
      </c>
      <c r="P16" s="170">
        <v>0</v>
      </c>
      <c r="Q16" s="170">
        <f>ROUND(E16*P16,2)</f>
        <v>0</v>
      </c>
      <c r="R16" s="170" t="s">
        <v>134</v>
      </c>
      <c r="S16" s="170" t="s">
        <v>119</v>
      </c>
      <c r="T16" s="171" t="s">
        <v>119</v>
      </c>
      <c r="U16" s="154">
        <v>0</v>
      </c>
      <c r="V16" s="154">
        <f>ROUND(E16*U16,2)</f>
        <v>0</v>
      </c>
      <c r="W16" s="154"/>
      <c r="X16" s="154" t="s">
        <v>120</v>
      </c>
      <c r="Y16" s="144"/>
      <c r="Z16" s="144"/>
      <c r="AA16" s="144"/>
      <c r="AB16" s="144"/>
      <c r="AC16" s="144"/>
      <c r="AD16" s="144"/>
      <c r="AE16" s="144"/>
      <c r="AF16" s="144"/>
      <c r="AG16" s="144" t="s">
        <v>121</v>
      </c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5">
      <c r="A17" s="151"/>
      <c r="B17" s="152"/>
      <c r="C17" s="247" t="s">
        <v>135</v>
      </c>
      <c r="D17" s="248"/>
      <c r="E17" s="248"/>
      <c r="F17" s="248"/>
      <c r="G17" s="248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44"/>
      <c r="Z17" s="144"/>
      <c r="AA17" s="144"/>
      <c r="AB17" s="144"/>
      <c r="AC17" s="144"/>
      <c r="AD17" s="144"/>
      <c r="AE17" s="144"/>
      <c r="AF17" s="144"/>
      <c r="AG17" s="144" t="s">
        <v>131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5">
      <c r="A18" s="151"/>
      <c r="B18" s="152"/>
      <c r="C18" s="183" t="s">
        <v>136</v>
      </c>
      <c r="D18" s="156"/>
      <c r="E18" s="157">
        <v>28.77</v>
      </c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44"/>
      <c r="Z18" s="144"/>
      <c r="AA18" s="144"/>
      <c r="AB18" s="144"/>
      <c r="AC18" s="144"/>
      <c r="AD18" s="144"/>
      <c r="AE18" s="144"/>
      <c r="AF18" s="144"/>
      <c r="AG18" s="144" t="s">
        <v>123</v>
      </c>
      <c r="AH18" s="144">
        <v>0</v>
      </c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outlineLevel="1" x14ac:dyDescent="0.25">
      <c r="A19" s="151"/>
      <c r="B19" s="152"/>
      <c r="C19" s="183" t="s">
        <v>137</v>
      </c>
      <c r="D19" s="156"/>
      <c r="E19" s="157">
        <v>37.119999999999997</v>
      </c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44"/>
      <c r="Z19" s="144"/>
      <c r="AA19" s="144"/>
      <c r="AB19" s="144"/>
      <c r="AC19" s="144"/>
      <c r="AD19" s="144"/>
      <c r="AE19" s="144"/>
      <c r="AF19" s="144"/>
      <c r="AG19" s="144" t="s">
        <v>123</v>
      </c>
      <c r="AH19" s="144">
        <v>0</v>
      </c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ht="20.399999999999999" outlineLevel="1" x14ac:dyDescent="0.25">
      <c r="A20" s="165">
        <v>5</v>
      </c>
      <c r="B20" s="166" t="s">
        <v>138</v>
      </c>
      <c r="C20" s="182" t="s">
        <v>139</v>
      </c>
      <c r="D20" s="167" t="s">
        <v>117</v>
      </c>
      <c r="E20" s="168">
        <v>1.28</v>
      </c>
      <c r="F20" s="169"/>
      <c r="G20" s="170">
        <f>ROUND(E20*F20,2)</f>
        <v>0</v>
      </c>
      <c r="H20" s="169"/>
      <c r="I20" s="170">
        <f>ROUND(E20*H20,2)</f>
        <v>0</v>
      </c>
      <c r="J20" s="169"/>
      <c r="K20" s="170">
        <f>ROUND(E20*J20,2)</f>
        <v>0</v>
      </c>
      <c r="L20" s="170">
        <v>21</v>
      </c>
      <c r="M20" s="170">
        <f>G20*(1+L20/100)</f>
        <v>0</v>
      </c>
      <c r="N20" s="170">
        <v>6.4000000000000001E-2</v>
      </c>
      <c r="O20" s="170">
        <f>ROUND(E20*N20,2)</f>
        <v>0.08</v>
      </c>
      <c r="P20" s="170">
        <v>0</v>
      </c>
      <c r="Q20" s="170">
        <f>ROUND(E20*P20,2)</f>
        <v>0</v>
      </c>
      <c r="R20" s="170" t="s">
        <v>118</v>
      </c>
      <c r="S20" s="170" t="s">
        <v>119</v>
      </c>
      <c r="T20" s="171" t="s">
        <v>119</v>
      </c>
      <c r="U20" s="154">
        <v>0</v>
      </c>
      <c r="V20" s="154">
        <f>ROUND(E20*U20,2)</f>
        <v>0</v>
      </c>
      <c r="W20" s="154"/>
      <c r="X20" s="154" t="s">
        <v>120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121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5">
      <c r="A21" s="151"/>
      <c r="B21" s="152"/>
      <c r="C21" s="247" t="s">
        <v>140</v>
      </c>
      <c r="D21" s="248"/>
      <c r="E21" s="248"/>
      <c r="F21" s="248"/>
      <c r="G21" s="248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44"/>
      <c r="Z21" s="144"/>
      <c r="AA21" s="144"/>
      <c r="AB21" s="144"/>
      <c r="AC21" s="144"/>
      <c r="AD21" s="144"/>
      <c r="AE21" s="144"/>
      <c r="AF21" s="144"/>
      <c r="AG21" s="144" t="s">
        <v>131</v>
      </c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5">
      <c r="A22" s="151"/>
      <c r="B22" s="152"/>
      <c r="C22" s="183" t="s">
        <v>141</v>
      </c>
      <c r="D22" s="156"/>
      <c r="E22" s="157">
        <v>1.28</v>
      </c>
      <c r="F22" s="154"/>
      <c r="G22" s="154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4"/>
      <c r="V22" s="154"/>
      <c r="W22" s="154"/>
      <c r="X22" s="154"/>
      <c r="Y22" s="144"/>
      <c r="Z22" s="144"/>
      <c r="AA22" s="144"/>
      <c r="AB22" s="144"/>
      <c r="AC22" s="144"/>
      <c r="AD22" s="144"/>
      <c r="AE22" s="144"/>
      <c r="AF22" s="144"/>
      <c r="AG22" s="144" t="s">
        <v>123</v>
      </c>
      <c r="AH22" s="144">
        <v>0</v>
      </c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ht="20.399999999999999" outlineLevel="1" x14ac:dyDescent="0.25">
      <c r="A23" s="165">
        <v>6</v>
      </c>
      <c r="B23" s="166" t="s">
        <v>142</v>
      </c>
      <c r="C23" s="182" t="s">
        <v>143</v>
      </c>
      <c r="D23" s="167" t="s">
        <v>117</v>
      </c>
      <c r="E23" s="168">
        <v>111.47</v>
      </c>
      <c r="F23" s="169"/>
      <c r="G23" s="170">
        <f>ROUND(E23*F23,2)</f>
        <v>0</v>
      </c>
      <c r="H23" s="169"/>
      <c r="I23" s="170">
        <f>ROUND(E23*H23,2)</f>
        <v>0</v>
      </c>
      <c r="J23" s="169"/>
      <c r="K23" s="170">
        <f>ROUND(E23*J23,2)</f>
        <v>0</v>
      </c>
      <c r="L23" s="170">
        <v>21</v>
      </c>
      <c r="M23" s="170">
        <f>G23*(1+L23/100)</f>
        <v>0</v>
      </c>
      <c r="N23" s="170">
        <v>1.2030000000000001E-2</v>
      </c>
      <c r="O23" s="170">
        <f>ROUND(E23*N23,2)</f>
        <v>1.34</v>
      </c>
      <c r="P23" s="170">
        <v>0</v>
      </c>
      <c r="Q23" s="170">
        <f>ROUND(E23*P23,2)</f>
        <v>0</v>
      </c>
      <c r="R23" s="170" t="s">
        <v>118</v>
      </c>
      <c r="S23" s="170" t="s">
        <v>119</v>
      </c>
      <c r="T23" s="171" t="s">
        <v>119</v>
      </c>
      <c r="U23" s="154">
        <v>0</v>
      </c>
      <c r="V23" s="154">
        <f>ROUND(E23*U23,2)</f>
        <v>0</v>
      </c>
      <c r="W23" s="154"/>
      <c r="X23" s="154" t="s">
        <v>120</v>
      </c>
      <c r="Y23" s="144"/>
      <c r="Z23" s="144"/>
      <c r="AA23" s="144"/>
      <c r="AB23" s="144"/>
      <c r="AC23" s="144"/>
      <c r="AD23" s="144"/>
      <c r="AE23" s="144"/>
      <c r="AF23" s="144"/>
      <c r="AG23" s="144" t="s">
        <v>121</v>
      </c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5">
      <c r="A24" s="151"/>
      <c r="B24" s="152"/>
      <c r="C24" s="183" t="s">
        <v>144</v>
      </c>
      <c r="D24" s="156"/>
      <c r="E24" s="157">
        <v>49.17</v>
      </c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44"/>
      <c r="Z24" s="144"/>
      <c r="AA24" s="144"/>
      <c r="AB24" s="144"/>
      <c r="AC24" s="144"/>
      <c r="AD24" s="144"/>
      <c r="AE24" s="144"/>
      <c r="AF24" s="144"/>
      <c r="AG24" s="144" t="s">
        <v>123</v>
      </c>
      <c r="AH24" s="144">
        <v>0</v>
      </c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5">
      <c r="A25" s="151"/>
      <c r="B25" s="152"/>
      <c r="C25" s="183" t="s">
        <v>145</v>
      </c>
      <c r="D25" s="156"/>
      <c r="E25" s="157">
        <v>79.2</v>
      </c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44"/>
      <c r="Z25" s="144"/>
      <c r="AA25" s="144"/>
      <c r="AB25" s="144"/>
      <c r="AC25" s="144"/>
      <c r="AD25" s="144"/>
      <c r="AE25" s="144"/>
      <c r="AF25" s="144"/>
      <c r="AG25" s="144" t="s">
        <v>123</v>
      </c>
      <c r="AH25" s="144">
        <v>0</v>
      </c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1" x14ac:dyDescent="0.25">
      <c r="A26" s="151"/>
      <c r="B26" s="152"/>
      <c r="C26" s="183" t="s">
        <v>146</v>
      </c>
      <c r="D26" s="156"/>
      <c r="E26" s="157">
        <v>-1.8</v>
      </c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44"/>
      <c r="Z26" s="144"/>
      <c r="AA26" s="144"/>
      <c r="AB26" s="144"/>
      <c r="AC26" s="144"/>
      <c r="AD26" s="144"/>
      <c r="AE26" s="144"/>
      <c r="AF26" s="144"/>
      <c r="AG26" s="144" t="s">
        <v>123</v>
      </c>
      <c r="AH26" s="144">
        <v>0</v>
      </c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5">
      <c r="A27" s="151"/>
      <c r="B27" s="152"/>
      <c r="C27" s="183" t="s">
        <v>147</v>
      </c>
      <c r="D27" s="156"/>
      <c r="E27" s="157">
        <v>-13.5</v>
      </c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44"/>
      <c r="Z27" s="144"/>
      <c r="AA27" s="144"/>
      <c r="AB27" s="144"/>
      <c r="AC27" s="144"/>
      <c r="AD27" s="144"/>
      <c r="AE27" s="144"/>
      <c r="AF27" s="144"/>
      <c r="AG27" s="144" t="s">
        <v>123</v>
      </c>
      <c r="AH27" s="144">
        <v>0</v>
      </c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5">
      <c r="A28" s="151"/>
      <c r="B28" s="152"/>
      <c r="C28" s="183" t="s">
        <v>148</v>
      </c>
      <c r="D28" s="156"/>
      <c r="E28" s="157">
        <v>-1.6</v>
      </c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44"/>
      <c r="Z28" s="144"/>
      <c r="AA28" s="144"/>
      <c r="AB28" s="144"/>
      <c r="AC28" s="144"/>
      <c r="AD28" s="144"/>
      <c r="AE28" s="144"/>
      <c r="AF28" s="144"/>
      <c r="AG28" s="144" t="s">
        <v>123</v>
      </c>
      <c r="AH28" s="144">
        <v>0</v>
      </c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5">
      <c r="A29" s="165">
        <v>7</v>
      </c>
      <c r="B29" s="166" t="s">
        <v>149</v>
      </c>
      <c r="C29" s="182" t="s">
        <v>150</v>
      </c>
      <c r="D29" s="167" t="s">
        <v>117</v>
      </c>
      <c r="E29" s="168">
        <v>1.28</v>
      </c>
      <c r="F29" s="169"/>
      <c r="G29" s="170">
        <f>ROUND(E29*F29,2)</f>
        <v>0</v>
      </c>
      <c r="H29" s="169"/>
      <c r="I29" s="170">
        <f>ROUND(E29*H29,2)</f>
        <v>0</v>
      </c>
      <c r="J29" s="169"/>
      <c r="K29" s="170">
        <f>ROUND(E29*J29,2)</f>
        <v>0</v>
      </c>
      <c r="L29" s="170">
        <v>21</v>
      </c>
      <c r="M29" s="170">
        <f>G29*(1+L29/100)</f>
        <v>0</v>
      </c>
      <c r="N29" s="170">
        <v>3.6490000000000002E-2</v>
      </c>
      <c r="O29" s="170">
        <f>ROUND(E29*N29,2)</f>
        <v>0.05</v>
      </c>
      <c r="P29" s="170">
        <v>0</v>
      </c>
      <c r="Q29" s="170">
        <f>ROUND(E29*P29,2)</f>
        <v>0</v>
      </c>
      <c r="R29" s="170" t="s">
        <v>118</v>
      </c>
      <c r="S29" s="170" t="s">
        <v>119</v>
      </c>
      <c r="T29" s="171" t="s">
        <v>119</v>
      </c>
      <c r="U29" s="154">
        <v>0</v>
      </c>
      <c r="V29" s="154">
        <f>ROUND(E29*U29,2)</f>
        <v>0</v>
      </c>
      <c r="W29" s="154"/>
      <c r="X29" s="154" t="s">
        <v>120</v>
      </c>
      <c r="Y29" s="144"/>
      <c r="Z29" s="144"/>
      <c r="AA29" s="144"/>
      <c r="AB29" s="144"/>
      <c r="AC29" s="144"/>
      <c r="AD29" s="144"/>
      <c r="AE29" s="144"/>
      <c r="AF29" s="144"/>
      <c r="AG29" s="144" t="s">
        <v>121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5">
      <c r="A30" s="151"/>
      <c r="B30" s="152"/>
      <c r="C30" s="247" t="s">
        <v>130</v>
      </c>
      <c r="D30" s="248"/>
      <c r="E30" s="248"/>
      <c r="F30" s="248"/>
      <c r="G30" s="248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44"/>
      <c r="Z30" s="144"/>
      <c r="AA30" s="144"/>
      <c r="AB30" s="144"/>
      <c r="AC30" s="144"/>
      <c r="AD30" s="144"/>
      <c r="AE30" s="144"/>
      <c r="AF30" s="144"/>
      <c r="AG30" s="144" t="s">
        <v>131</v>
      </c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x14ac:dyDescent="0.25">
      <c r="A31" s="159" t="s">
        <v>113</v>
      </c>
      <c r="B31" s="160" t="s">
        <v>58</v>
      </c>
      <c r="C31" s="181" t="s">
        <v>59</v>
      </c>
      <c r="D31" s="161"/>
      <c r="E31" s="162"/>
      <c r="F31" s="163"/>
      <c r="G31" s="163">
        <f>SUMIF(AG32:AG32,"&lt;&gt;NOR",G32:G32)</f>
        <v>0</v>
      </c>
      <c r="H31" s="163"/>
      <c r="I31" s="163">
        <f>SUM(I32:I32)</f>
        <v>0</v>
      </c>
      <c r="J31" s="163"/>
      <c r="K31" s="163">
        <f>SUM(K32:K32)</f>
        <v>0</v>
      </c>
      <c r="L31" s="163"/>
      <c r="M31" s="163">
        <f>SUM(M32:M32)</f>
        <v>0</v>
      </c>
      <c r="N31" s="163"/>
      <c r="O31" s="163">
        <f>SUM(O32:O32)</f>
        <v>0.14000000000000001</v>
      </c>
      <c r="P31" s="163"/>
      <c r="Q31" s="163">
        <f>SUM(Q32:Q32)</f>
        <v>0</v>
      </c>
      <c r="R31" s="163"/>
      <c r="S31" s="163"/>
      <c r="T31" s="164"/>
      <c r="U31" s="158"/>
      <c r="V31" s="158">
        <f>SUM(V32:V32)</f>
        <v>0</v>
      </c>
      <c r="W31" s="158"/>
      <c r="X31" s="158"/>
      <c r="AG31" t="s">
        <v>114</v>
      </c>
    </row>
    <row r="32" spans="1:60" outlineLevel="1" x14ac:dyDescent="0.25">
      <c r="A32" s="172">
        <v>8</v>
      </c>
      <c r="B32" s="173" t="s">
        <v>151</v>
      </c>
      <c r="C32" s="184" t="s">
        <v>152</v>
      </c>
      <c r="D32" s="174" t="s">
        <v>117</v>
      </c>
      <c r="E32" s="175">
        <v>89.4</v>
      </c>
      <c r="F32" s="176"/>
      <c r="G32" s="177">
        <f>ROUND(E32*F32,2)</f>
        <v>0</v>
      </c>
      <c r="H32" s="176"/>
      <c r="I32" s="177">
        <f>ROUND(E32*H32,2)</f>
        <v>0</v>
      </c>
      <c r="J32" s="176"/>
      <c r="K32" s="177">
        <f>ROUND(E32*J32,2)</f>
        <v>0</v>
      </c>
      <c r="L32" s="177">
        <v>21</v>
      </c>
      <c r="M32" s="177">
        <f>G32*(1+L32/100)</f>
        <v>0</v>
      </c>
      <c r="N32" s="177">
        <v>1.58E-3</v>
      </c>
      <c r="O32" s="177">
        <f>ROUND(E32*N32,2)</f>
        <v>0.14000000000000001</v>
      </c>
      <c r="P32" s="177">
        <v>0</v>
      </c>
      <c r="Q32" s="177">
        <f>ROUND(E32*P32,2)</f>
        <v>0</v>
      </c>
      <c r="R32" s="177" t="s">
        <v>153</v>
      </c>
      <c r="S32" s="177" t="s">
        <v>119</v>
      </c>
      <c r="T32" s="178" t="s">
        <v>119</v>
      </c>
      <c r="U32" s="154">
        <v>0</v>
      </c>
      <c r="V32" s="154">
        <f>ROUND(E32*U32,2)</f>
        <v>0</v>
      </c>
      <c r="W32" s="154"/>
      <c r="X32" s="154" t="s">
        <v>120</v>
      </c>
      <c r="Y32" s="144"/>
      <c r="Z32" s="144"/>
      <c r="AA32" s="144"/>
      <c r="AB32" s="144"/>
      <c r="AC32" s="144"/>
      <c r="AD32" s="144"/>
      <c r="AE32" s="144"/>
      <c r="AF32" s="144"/>
      <c r="AG32" s="144" t="s">
        <v>121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x14ac:dyDescent="0.25">
      <c r="A33" s="159" t="s">
        <v>113</v>
      </c>
      <c r="B33" s="160" t="s">
        <v>60</v>
      </c>
      <c r="C33" s="181" t="s">
        <v>61</v>
      </c>
      <c r="D33" s="161"/>
      <c r="E33" s="162"/>
      <c r="F33" s="163"/>
      <c r="G33" s="163">
        <f>SUMIF(AG34:AG34,"&lt;&gt;NOR",G34:G34)</f>
        <v>0</v>
      </c>
      <c r="H33" s="163"/>
      <c r="I33" s="163">
        <f>SUM(I34:I34)</f>
        <v>0</v>
      </c>
      <c r="J33" s="163"/>
      <c r="K33" s="163">
        <f>SUM(K34:K34)</f>
        <v>0</v>
      </c>
      <c r="L33" s="163"/>
      <c r="M33" s="163">
        <f>SUM(M34:M34)</f>
        <v>0</v>
      </c>
      <c r="N33" s="163"/>
      <c r="O33" s="163">
        <f>SUM(O34:O34)</f>
        <v>0</v>
      </c>
      <c r="P33" s="163"/>
      <c r="Q33" s="163">
        <f>SUM(Q34:Q34)</f>
        <v>0</v>
      </c>
      <c r="R33" s="163"/>
      <c r="S33" s="163"/>
      <c r="T33" s="164"/>
      <c r="U33" s="158"/>
      <c r="V33" s="158">
        <f>SUM(V34:V34)</f>
        <v>0</v>
      </c>
      <c r="W33" s="158"/>
      <c r="X33" s="158"/>
      <c r="AG33" t="s">
        <v>114</v>
      </c>
    </row>
    <row r="34" spans="1:60" ht="40.799999999999997" outlineLevel="1" x14ac:dyDescent="0.25">
      <c r="A34" s="172">
        <v>9</v>
      </c>
      <c r="B34" s="173" t="s">
        <v>154</v>
      </c>
      <c r="C34" s="184" t="s">
        <v>155</v>
      </c>
      <c r="D34" s="174" t="s">
        <v>117</v>
      </c>
      <c r="E34" s="175">
        <v>73.260000000000005</v>
      </c>
      <c r="F34" s="176"/>
      <c r="G34" s="177">
        <f>ROUND(E34*F34,2)</f>
        <v>0</v>
      </c>
      <c r="H34" s="176"/>
      <c r="I34" s="177">
        <f>ROUND(E34*H34,2)</f>
        <v>0</v>
      </c>
      <c r="J34" s="176"/>
      <c r="K34" s="177">
        <f>ROUND(E34*J34,2)</f>
        <v>0</v>
      </c>
      <c r="L34" s="177">
        <v>21</v>
      </c>
      <c r="M34" s="177">
        <f>G34*(1+L34/100)</f>
        <v>0</v>
      </c>
      <c r="N34" s="177">
        <v>4.0000000000000003E-5</v>
      </c>
      <c r="O34" s="177">
        <f>ROUND(E34*N34,2)</f>
        <v>0</v>
      </c>
      <c r="P34" s="177">
        <v>0</v>
      </c>
      <c r="Q34" s="177">
        <f>ROUND(E34*P34,2)</f>
        <v>0</v>
      </c>
      <c r="R34" s="177" t="s">
        <v>134</v>
      </c>
      <c r="S34" s="177" t="s">
        <v>119</v>
      </c>
      <c r="T34" s="178" t="s">
        <v>119</v>
      </c>
      <c r="U34" s="154">
        <v>0</v>
      </c>
      <c r="V34" s="154">
        <f>ROUND(E34*U34,2)</f>
        <v>0</v>
      </c>
      <c r="W34" s="154"/>
      <c r="X34" s="154" t="s">
        <v>120</v>
      </c>
      <c r="Y34" s="144"/>
      <c r="Z34" s="144"/>
      <c r="AA34" s="144"/>
      <c r="AB34" s="144"/>
      <c r="AC34" s="144"/>
      <c r="AD34" s="144"/>
      <c r="AE34" s="144"/>
      <c r="AF34" s="144"/>
      <c r="AG34" s="144" t="s">
        <v>121</v>
      </c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x14ac:dyDescent="0.25">
      <c r="A35" s="159" t="s">
        <v>113</v>
      </c>
      <c r="B35" s="160" t="s">
        <v>62</v>
      </c>
      <c r="C35" s="181" t="s">
        <v>63</v>
      </c>
      <c r="D35" s="161"/>
      <c r="E35" s="162"/>
      <c r="F35" s="163"/>
      <c r="G35" s="163">
        <f>SUMIF(AG36:AG41,"&lt;&gt;NOR",G36:G41)</f>
        <v>0</v>
      </c>
      <c r="H35" s="163"/>
      <c r="I35" s="163">
        <f>SUM(I36:I41)</f>
        <v>0</v>
      </c>
      <c r="J35" s="163"/>
      <c r="K35" s="163">
        <f>SUM(K36:K41)</f>
        <v>0</v>
      </c>
      <c r="L35" s="163"/>
      <c r="M35" s="163">
        <f>SUM(M36:M41)</f>
        <v>0</v>
      </c>
      <c r="N35" s="163"/>
      <c r="O35" s="163">
        <f>SUM(O36:O41)</f>
        <v>0</v>
      </c>
      <c r="P35" s="163"/>
      <c r="Q35" s="163">
        <f>SUM(Q36:Q41)</f>
        <v>0.28999999999999998</v>
      </c>
      <c r="R35" s="163"/>
      <c r="S35" s="163"/>
      <c r="T35" s="164"/>
      <c r="U35" s="158"/>
      <c r="V35" s="158">
        <f>SUM(V36:V41)</f>
        <v>0</v>
      </c>
      <c r="W35" s="158"/>
      <c r="X35" s="158"/>
      <c r="AG35" t="s">
        <v>114</v>
      </c>
    </row>
    <row r="36" spans="1:60" ht="20.399999999999999" outlineLevel="1" x14ac:dyDescent="0.25">
      <c r="A36" s="165">
        <v>10</v>
      </c>
      <c r="B36" s="166" t="s">
        <v>156</v>
      </c>
      <c r="C36" s="182" t="s">
        <v>157</v>
      </c>
      <c r="D36" s="167" t="s">
        <v>117</v>
      </c>
      <c r="E36" s="168">
        <v>2.7</v>
      </c>
      <c r="F36" s="169"/>
      <c r="G36" s="170">
        <f>ROUND(E36*F36,2)</f>
        <v>0</v>
      </c>
      <c r="H36" s="169"/>
      <c r="I36" s="170">
        <f>ROUND(E36*H36,2)</f>
        <v>0</v>
      </c>
      <c r="J36" s="169"/>
      <c r="K36" s="170">
        <f>ROUND(E36*J36,2)</f>
        <v>0</v>
      </c>
      <c r="L36" s="170">
        <v>21</v>
      </c>
      <c r="M36" s="170">
        <f>G36*(1+L36/100)</f>
        <v>0</v>
      </c>
      <c r="N36" s="170">
        <v>0</v>
      </c>
      <c r="O36" s="170">
        <f>ROUND(E36*N36,2)</f>
        <v>0</v>
      </c>
      <c r="P36" s="170">
        <v>6.8000000000000005E-2</v>
      </c>
      <c r="Q36" s="170">
        <f>ROUND(E36*P36,2)</f>
        <v>0.18</v>
      </c>
      <c r="R36" s="170" t="s">
        <v>158</v>
      </c>
      <c r="S36" s="170" t="s">
        <v>119</v>
      </c>
      <c r="T36" s="171" t="s">
        <v>119</v>
      </c>
      <c r="U36" s="154">
        <v>0</v>
      </c>
      <c r="V36" s="154">
        <f>ROUND(E36*U36,2)</f>
        <v>0</v>
      </c>
      <c r="W36" s="154"/>
      <c r="X36" s="154" t="s">
        <v>120</v>
      </c>
      <c r="Y36" s="144"/>
      <c r="Z36" s="144"/>
      <c r="AA36" s="144"/>
      <c r="AB36" s="144"/>
      <c r="AC36" s="144"/>
      <c r="AD36" s="144"/>
      <c r="AE36" s="144"/>
      <c r="AF36" s="144"/>
      <c r="AG36" s="144" t="s">
        <v>121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5">
      <c r="A37" s="151"/>
      <c r="B37" s="152"/>
      <c r="C37" s="247" t="s">
        <v>159</v>
      </c>
      <c r="D37" s="248"/>
      <c r="E37" s="248"/>
      <c r="F37" s="248"/>
      <c r="G37" s="248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44"/>
      <c r="Z37" s="144"/>
      <c r="AA37" s="144"/>
      <c r="AB37" s="144"/>
      <c r="AC37" s="144"/>
      <c r="AD37" s="144"/>
      <c r="AE37" s="144"/>
      <c r="AF37" s="144"/>
      <c r="AG37" s="144" t="s">
        <v>131</v>
      </c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5">
      <c r="A38" s="151"/>
      <c r="B38" s="152"/>
      <c r="C38" s="183" t="s">
        <v>160</v>
      </c>
      <c r="D38" s="156"/>
      <c r="E38" s="157">
        <v>2.7</v>
      </c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44"/>
      <c r="Z38" s="144"/>
      <c r="AA38" s="144"/>
      <c r="AB38" s="144"/>
      <c r="AC38" s="144"/>
      <c r="AD38" s="144"/>
      <c r="AE38" s="144"/>
      <c r="AF38" s="144"/>
      <c r="AG38" s="144" t="s">
        <v>123</v>
      </c>
      <c r="AH38" s="144">
        <v>0</v>
      </c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5">
      <c r="A39" s="172">
        <v>11</v>
      </c>
      <c r="B39" s="173" t="s">
        <v>161</v>
      </c>
      <c r="C39" s="184" t="s">
        <v>162</v>
      </c>
      <c r="D39" s="174" t="s">
        <v>163</v>
      </c>
      <c r="E39" s="175">
        <v>1</v>
      </c>
      <c r="F39" s="176"/>
      <c r="G39" s="177">
        <f>ROUND(E39*F39,2)</f>
        <v>0</v>
      </c>
      <c r="H39" s="176"/>
      <c r="I39" s="177">
        <f>ROUND(E39*H39,2)</f>
        <v>0</v>
      </c>
      <c r="J39" s="176"/>
      <c r="K39" s="177">
        <f>ROUND(E39*J39,2)</f>
        <v>0</v>
      </c>
      <c r="L39" s="177">
        <v>21</v>
      </c>
      <c r="M39" s="177">
        <f>G39*(1+L39/100)</f>
        <v>0</v>
      </c>
      <c r="N39" s="177">
        <v>0</v>
      </c>
      <c r="O39" s="177">
        <f>ROUND(E39*N39,2)</f>
        <v>0</v>
      </c>
      <c r="P39" s="177">
        <v>1.9460000000000002E-2</v>
      </c>
      <c r="Q39" s="177">
        <f>ROUND(E39*P39,2)</f>
        <v>0.02</v>
      </c>
      <c r="R39" s="177" t="s">
        <v>164</v>
      </c>
      <c r="S39" s="177" t="s">
        <v>119</v>
      </c>
      <c r="T39" s="178" t="s">
        <v>119</v>
      </c>
      <c r="U39" s="154">
        <v>0</v>
      </c>
      <c r="V39" s="154">
        <f>ROUND(E39*U39,2)</f>
        <v>0</v>
      </c>
      <c r="W39" s="154"/>
      <c r="X39" s="154" t="s">
        <v>120</v>
      </c>
      <c r="Y39" s="144"/>
      <c r="Z39" s="144"/>
      <c r="AA39" s="144"/>
      <c r="AB39" s="144"/>
      <c r="AC39" s="144"/>
      <c r="AD39" s="144"/>
      <c r="AE39" s="144"/>
      <c r="AF39" s="144"/>
      <c r="AG39" s="144" t="s">
        <v>165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5">
      <c r="A40" s="172">
        <v>12</v>
      </c>
      <c r="B40" s="173" t="s">
        <v>166</v>
      </c>
      <c r="C40" s="184" t="s">
        <v>167</v>
      </c>
      <c r="D40" s="174" t="s">
        <v>163</v>
      </c>
      <c r="E40" s="175">
        <v>1</v>
      </c>
      <c r="F40" s="176"/>
      <c r="G40" s="177">
        <f>ROUND(E40*F40,2)</f>
        <v>0</v>
      </c>
      <c r="H40" s="176"/>
      <c r="I40" s="177">
        <f>ROUND(E40*H40,2)</f>
        <v>0</v>
      </c>
      <c r="J40" s="176"/>
      <c r="K40" s="177">
        <f>ROUND(E40*J40,2)</f>
        <v>0</v>
      </c>
      <c r="L40" s="177">
        <v>21</v>
      </c>
      <c r="M40" s="177">
        <f>G40*(1+L40/100)</f>
        <v>0</v>
      </c>
      <c r="N40" s="177">
        <v>0</v>
      </c>
      <c r="O40" s="177">
        <f>ROUND(E40*N40,2)</f>
        <v>0</v>
      </c>
      <c r="P40" s="177">
        <v>1.56E-3</v>
      </c>
      <c r="Q40" s="177">
        <f>ROUND(E40*P40,2)</f>
        <v>0</v>
      </c>
      <c r="R40" s="177" t="s">
        <v>164</v>
      </c>
      <c r="S40" s="177" t="s">
        <v>119</v>
      </c>
      <c r="T40" s="178" t="s">
        <v>119</v>
      </c>
      <c r="U40" s="154">
        <v>0</v>
      </c>
      <c r="V40" s="154">
        <f>ROUND(E40*U40,2)</f>
        <v>0</v>
      </c>
      <c r="W40" s="154"/>
      <c r="X40" s="154" t="s">
        <v>120</v>
      </c>
      <c r="Y40" s="144"/>
      <c r="Z40" s="144"/>
      <c r="AA40" s="144"/>
      <c r="AB40" s="144"/>
      <c r="AC40" s="144"/>
      <c r="AD40" s="144"/>
      <c r="AE40" s="144"/>
      <c r="AF40" s="144"/>
      <c r="AG40" s="144" t="s">
        <v>165</v>
      </c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5">
      <c r="A41" s="172">
        <v>13</v>
      </c>
      <c r="B41" s="173" t="s">
        <v>168</v>
      </c>
      <c r="C41" s="184" t="s">
        <v>169</v>
      </c>
      <c r="D41" s="174" t="s">
        <v>117</v>
      </c>
      <c r="E41" s="175">
        <v>89.4</v>
      </c>
      <c r="F41" s="176"/>
      <c r="G41" s="177">
        <f>ROUND(E41*F41,2)</f>
        <v>0</v>
      </c>
      <c r="H41" s="176"/>
      <c r="I41" s="177">
        <f>ROUND(E41*H41,2)</f>
        <v>0</v>
      </c>
      <c r="J41" s="176"/>
      <c r="K41" s="177">
        <f>ROUND(E41*J41,2)</f>
        <v>0</v>
      </c>
      <c r="L41" s="177">
        <v>21</v>
      </c>
      <c r="M41" s="177">
        <f>G41*(1+L41/100)</f>
        <v>0</v>
      </c>
      <c r="N41" s="177">
        <v>0</v>
      </c>
      <c r="O41" s="177">
        <f>ROUND(E41*N41,2)</f>
        <v>0</v>
      </c>
      <c r="P41" s="177">
        <v>1E-3</v>
      </c>
      <c r="Q41" s="177">
        <f>ROUND(E41*P41,2)</f>
        <v>0.09</v>
      </c>
      <c r="R41" s="177" t="s">
        <v>170</v>
      </c>
      <c r="S41" s="177" t="s">
        <v>119</v>
      </c>
      <c r="T41" s="178" t="s">
        <v>119</v>
      </c>
      <c r="U41" s="154">
        <v>0</v>
      </c>
      <c r="V41" s="154">
        <f>ROUND(E41*U41,2)</f>
        <v>0</v>
      </c>
      <c r="W41" s="154"/>
      <c r="X41" s="154" t="s">
        <v>120</v>
      </c>
      <c r="Y41" s="144"/>
      <c r="Z41" s="144"/>
      <c r="AA41" s="144"/>
      <c r="AB41" s="144"/>
      <c r="AC41" s="144"/>
      <c r="AD41" s="144"/>
      <c r="AE41" s="144"/>
      <c r="AF41" s="144"/>
      <c r="AG41" s="144" t="s">
        <v>165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x14ac:dyDescent="0.25">
      <c r="A42" s="159" t="s">
        <v>113</v>
      </c>
      <c r="B42" s="160" t="s">
        <v>64</v>
      </c>
      <c r="C42" s="181" t="s">
        <v>65</v>
      </c>
      <c r="D42" s="161"/>
      <c r="E42" s="162"/>
      <c r="F42" s="163"/>
      <c r="G42" s="163">
        <f>SUMIF(AG43:AG44,"&lt;&gt;NOR",G43:G44)</f>
        <v>0</v>
      </c>
      <c r="H42" s="163"/>
      <c r="I42" s="163">
        <f>SUM(I43:I44)</f>
        <v>0</v>
      </c>
      <c r="J42" s="163"/>
      <c r="K42" s="163">
        <f>SUM(K43:K44)</f>
        <v>0</v>
      </c>
      <c r="L42" s="163"/>
      <c r="M42" s="163">
        <f>SUM(M43:M44)</f>
        <v>0</v>
      </c>
      <c r="N42" s="163"/>
      <c r="O42" s="163">
        <f>SUM(O43:O44)</f>
        <v>0</v>
      </c>
      <c r="P42" s="163"/>
      <c r="Q42" s="163">
        <f>SUM(Q43:Q44)</f>
        <v>0</v>
      </c>
      <c r="R42" s="163"/>
      <c r="S42" s="163"/>
      <c r="T42" s="164"/>
      <c r="U42" s="158"/>
      <c r="V42" s="158">
        <f>SUM(V43:V44)</f>
        <v>0</v>
      </c>
      <c r="W42" s="158"/>
      <c r="X42" s="158"/>
      <c r="AG42" t="s">
        <v>114</v>
      </c>
    </row>
    <row r="43" spans="1:60" ht="30.6" outlineLevel="1" x14ac:dyDescent="0.25">
      <c r="A43" s="165">
        <v>14</v>
      </c>
      <c r="B43" s="166" t="s">
        <v>171</v>
      </c>
      <c r="C43" s="182" t="s">
        <v>172</v>
      </c>
      <c r="D43" s="167" t="s">
        <v>173</v>
      </c>
      <c r="E43" s="168">
        <v>2.9515899999999999</v>
      </c>
      <c r="F43" s="169"/>
      <c r="G43" s="170">
        <f>ROUND(E43*F43,2)</f>
        <v>0</v>
      </c>
      <c r="H43" s="169"/>
      <c r="I43" s="170">
        <f>ROUND(E43*H43,2)</f>
        <v>0</v>
      </c>
      <c r="J43" s="169"/>
      <c r="K43" s="170">
        <f>ROUND(E43*J43,2)</f>
        <v>0</v>
      </c>
      <c r="L43" s="170">
        <v>21</v>
      </c>
      <c r="M43" s="170">
        <f>G43*(1+L43/100)</f>
        <v>0</v>
      </c>
      <c r="N43" s="170">
        <v>0</v>
      </c>
      <c r="O43" s="170">
        <f>ROUND(E43*N43,2)</f>
        <v>0</v>
      </c>
      <c r="P43" s="170">
        <v>0</v>
      </c>
      <c r="Q43" s="170">
        <f>ROUND(E43*P43,2)</f>
        <v>0</v>
      </c>
      <c r="R43" s="170" t="s">
        <v>118</v>
      </c>
      <c r="S43" s="170" t="s">
        <v>119</v>
      </c>
      <c r="T43" s="171" t="s">
        <v>119</v>
      </c>
      <c r="U43" s="154">
        <v>0</v>
      </c>
      <c r="V43" s="154">
        <f>ROUND(E43*U43,2)</f>
        <v>0</v>
      </c>
      <c r="W43" s="154"/>
      <c r="X43" s="154" t="s">
        <v>120</v>
      </c>
      <c r="Y43" s="144"/>
      <c r="Z43" s="144"/>
      <c r="AA43" s="144"/>
      <c r="AB43" s="144"/>
      <c r="AC43" s="144"/>
      <c r="AD43" s="144"/>
      <c r="AE43" s="144"/>
      <c r="AF43" s="144"/>
      <c r="AG43" s="144" t="s">
        <v>121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5">
      <c r="A44" s="151"/>
      <c r="B44" s="152"/>
      <c r="C44" s="247" t="s">
        <v>174</v>
      </c>
      <c r="D44" s="248"/>
      <c r="E44" s="248"/>
      <c r="F44" s="248"/>
      <c r="G44" s="248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44"/>
      <c r="Z44" s="144"/>
      <c r="AA44" s="144"/>
      <c r="AB44" s="144"/>
      <c r="AC44" s="144"/>
      <c r="AD44" s="144"/>
      <c r="AE44" s="144"/>
      <c r="AF44" s="144"/>
      <c r="AG44" s="144" t="s">
        <v>131</v>
      </c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x14ac:dyDescent="0.25">
      <c r="A45" s="159" t="s">
        <v>113</v>
      </c>
      <c r="B45" s="160" t="s">
        <v>66</v>
      </c>
      <c r="C45" s="181" t="s">
        <v>67</v>
      </c>
      <c r="D45" s="161"/>
      <c r="E45" s="162"/>
      <c r="F45" s="163"/>
      <c r="G45" s="163">
        <f>SUMIF(AG46:AG46,"&lt;&gt;NOR",G46:G46)</f>
        <v>0</v>
      </c>
      <c r="H45" s="163"/>
      <c r="I45" s="163">
        <f>SUM(I46:I46)</f>
        <v>0</v>
      </c>
      <c r="J45" s="163"/>
      <c r="K45" s="163">
        <f>SUM(K46:K46)</f>
        <v>0</v>
      </c>
      <c r="L45" s="163"/>
      <c r="M45" s="163">
        <f>SUM(M46:M46)</f>
        <v>0</v>
      </c>
      <c r="N45" s="163"/>
      <c r="O45" s="163">
        <f>SUM(O46:O46)</f>
        <v>0</v>
      </c>
      <c r="P45" s="163"/>
      <c r="Q45" s="163">
        <f>SUM(Q46:Q46)</f>
        <v>0</v>
      </c>
      <c r="R45" s="163"/>
      <c r="S45" s="163"/>
      <c r="T45" s="164"/>
      <c r="U45" s="158"/>
      <c r="V45" s="158">
        <f>SUM(V46:V46)</f>
        <v>0</v>
      </c>
      <c r="W45" s="158"/>
      <c r="X45" s="158"/>
      <c r="AG45" t="s">
        <v>114</v>
      </c>
    </row>
    <row r="46" spans="1:60" outlineLevel="1" x14ac:dyDescent="0.25">
      <c r="A46" s="172">
        <v>15</v>
      </c>
      <c r="B46" s="173" t="s">
        <v>175</v>
      </c>
      <c r="C46" s="184" t="s">
        <v>176</v>
      </c>
      <c r="D46" s="174" t="s">
        <v>163</v>
      </c>
      <c r="E46" s="175">
        <v>1</v>
      </c>
      <c r="F46" s="176"/>
      <c r="G46" s="177">
        <f>ROUND(E46*F46,2)</f>
        <v>0</v>
      </c>
      <c r="H46" s="176"/>
      <c r="I46" s="177">
        <f>ROUND(E46*H46,2)</f>
        <v>0</v>
      </c>
      <c r="J46" s="176"/>
      <c r="K46" s="177">
        <f>ROUND(E46*J46,2)</f>
        <v>0</v>
      </c>
      <c r="L46" s="177">
        <v>21</v>
      </c>
      <c r="M46" s="177">
        <f>G46*(1+L46/100)</f>
        <v>0</v>
      </c>
      <c r="N46" s="177">
        <v>0</v>
      </c>
      <c r="O46" s="177">
        <f>ROUND(E46*N46,2)</f>
        <v>0</v>
      </c>
      <c r="P46" s="177">
        <v>0</v>
      </c>
      <c r="Q46" s="177">
        <f>ROUND(E46*P46,2)</f>
        <v>0</v>
      </c>
      <c r="R46" s="177"/>
      <c r="S46" s="177" t="s">
        <v>177</v>
      </c>
      <c r="T46" s="178" t="s">
        <v>178</v>
      </c>
      <c r="U46" s="154">
        <v>0</v>
      </c>
      <c r="V46" s="154">
        <f>ROUND(E46*U46,2)</f>
        <v>0</v>
      </c>
      <c r="W46" s="154"/>
      <c r="X46" s="154" t="s">
        <v>120</v>
      </c>
      <c r="Y46" s="144"/>
      <c r="Z46" s="144"/>
      <c r="AA46" s="144"/>
      <c r="AB46" s="144"/>
      <c r="AC46" s="144"/>
      <c r="AD46" s="144"/>
      <c r="AE46" s="144"/>
      <c r="AF46" s="144"/>
      <c r="AG46" s="144" t="s">
        <v>165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x14ac:dyDescent="0.25">
      <c r="A47" s="159" t="s">
        <v>113</v>
      </c>
      <c r="B47" s="160" t="s">
        <v>68</v>
      </c>
      <c r="C47" s="181" t="s">
        <v>69</v>
      </c>
      <c r="D47" s="161"/>
      <c r="E47" s="162"/>
      <c r="F47" s="163"/>
      <c r="G47" s="163">
        <f>SUMIF(AG48:AG55,"&lt;&gt;NOR",G48:G55)</f>
        <v>0</v>
      </c>
      <c r="H47" s="163"/>
      <c r="I47" s="163">
        <f>SUM(I48:I55)</f>
        <v>0</v>
      </c>
      <c r="J47" s="163"/>
      <c r="K47" s="163">
        <f>SUM(K48:K55)</f>
        <v>0</v>
      </c>
      <c r="L47" s="163"/>
      <c r="M47" s="163">
        <f>SUM(M48:M55)</f>
        <v>0</v>
      </c>
      <c r="N47" s="163"/>
      <c r="O47" s="163">
        <f>SUM(O48:O55)</f>
        <v>7.0000000000000007E-2</v>
      </c>
      <c r="P47" s="163"/>
      <c r="Q47" s="163">
        <f>SUM(Q48:Q55)</f>
        <v>0</v>
      </c>
      <c r="R47" s="163"/>
      <c r="S47" s="163"/>
      <c r="T47" s="164"/>
      <c r="U47" s="158"/>
      <c r="V47" s="158">
        <f>SUM(V48:V55)</f>
        <v>0</v>
      </c>
      <c r="W47" s="158"/>
      <c r="X47" s="158"/>
      <c r="AG47" t="s">
        <v>114</v>
      </c>
    </row>
    <row r="48" spans="1:60" outlineLevel="1" x14ac:dyDescent="0.25">
      <c r="A48" s="172">
        <v>16</v>
      </c>
      <c r="B48" s="173" t="s">
        <v>179</v>
      </c>
      <c r="C48" s="184" t="s">
        <v>180</v>
      </c>
      <c r="D48" s="174" t="s">
        <v>163</v>
      </c>
      <c r="E48" s="175">
        <v>2</v>
      </c>
      <c r="F48" s="176"/>
      <c r="G48" s="177">
        <f t="shared" ref="G48:G54" si="0">ROUND(E48*F48,2)</f>
        <v>0</v>
      </c>
      <c r="H48" s="176"/>
      <c r="I48" s="177">
        <f t="shared" ref="I48:I54" si="1">ROUND(E48*H48,2)</f>
        <v>0</v>
      </c>
      <c r="J48" s="176"/>
      <c r="K48" s="177">
        <f t="shared" ref="K48:K54" si="2">ROUND(E48*J48,2)</f>
        <v>0</v>
      </c>
      <c r="L48" s="177">
        <v>21</v>
      </c>
      <c r="M48" s="177">
        <f t="shared" ref="M48:M54" si="3">G48*(1+L48/100)</f>
        <v>0</v>
      </c>
      <c r="N48" s="177">
        <v>8.4000000000000003E-4</v>
      </c>
      <c r="O48" s="177">
        <f t="shared" ref="O48:O54" si="4">ROUND(E48*N48,2)</f>
        <v>0</v>
      </c>
      <c r="P48" s="177">
        <v>0</v>
      </c>
      <c r="Q48" s="177">
        <f t="shared" ref="Q48:Q54" si="5">ROUND(E48*P48,2)</f>
        <v>0</v>
      </c>
      <c r="R48" s="177" t="s">
        <v>164</v>
      </c>
      <c r="S48" s="177" t="s">
        <v>119</v>
      </c>
      <c r="T48" s="178" t="s">
        <v>119</v>
      </c>
      <c r="U48" s="154">
        <v>0</v>
      </c>
      <c r="V48" s="154">
        <f t="shared" ref="V48:V54" si="6">ROUND(E48*U48,2)</f>
        <v>0</v>
      </c>
      <c r="W48" s="154"/>
      <c r="X48" s="154" t="s">
        <v>120</v>
      </c>
      <c r="Y48" s="144"/>
      <c r="Z48" s="144"/>
      <c r="AA48" s="144"/>
      <c r="AB48" s="144"/>
      <c r="AC48" s="144"/>
      <c r="AD48" s="144"/>
      <c r="AE48" s="144"/>
      <c r="AF48" s="144"/>
      <c r="AG48" s="144" t="s">
        <v>165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5">
      <c r="A49" s="172">
        <v>17</v>
      </c>
      <c r="B49" s="173" t="s">
        <v>181</v>
      </c>
      <c r="C49" s="184" t="s">
        <v>182</v>
      </c>
      <c r="D49" s="174" t="s">
        <v>183</v>
      </c>
      <c r="E49" s="175">
        <v>2</v>
      </c>
      <c r="F49" s="176"/>
      <c r="G49" s="177">
        <f t="shared" si="0"/>
        <v>0</v>
      </c>
      <c r="H49" s="176"/>
      <c r="I49" s="177">
        <f t="shared" si="1"/>
        <v>0</v>
      </c>
      <c r="J49" s="176"/>
      <c r="K49" s="177">
        <f t="shared" si="2"/>
        <v>0</v>
      </c>
      <c r="L49" s="177">
        <v>21</v>
      </c>
      <c r="M49" s="177">
        <f t="shared" si="3"/>
        <v>0</v>
      </c>
      <c r="N49" s="177">
        <v>1.8000000000000001E-4</v>
      </c>
      <c r="O49" s="177">
        <f t="shared" si="4"/>
        <v>0</v>
      </c>
      <c r="P49" s="177">
        <v>0</v>
      </c>
      <c r="Q49" s="177">
        <f t="shared" si="5"/>
        <v>0</v>
      </c>
      <c r="R49" s="177" t="s">
        <v>164</v>
      </c>
      <c r="S49" s="177" t="s">
        <v>119</v>
      </c>
      <c r="T49" s="178" t="s">
        <v>119</v>
      </c>
      <c r="U49" s="154">
        <v>0</v>
      </c>
      <c r="V49" s="154">
        <f t="shared" si="6"/>
        <v>0</v>
      </c>
      <c r="W49" s="154"/>
      <c r="X49" s="154" t="s">
        <v>120</v>
      </c>
      <c r="Y49" s="144"/>
      <c r="Z49" s="144"/>
      <c r="AA49" s="144"/>
      <c r="AB49" s="144"/>
      <c r="AC49" s="144"/>
      <c r="AD49" s="144"/>
      <c r="AE49" s="144"/>
      <c r="AF49" s="144"/>
      <c r="AG49" s="144" t="s">
        <v>165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ht="20.399999999999999" outlineLevel="1" x14ac:dyDescent="0.25">
      <c r="A50" s="172">
        <v>18</v>
      </c>
      <c r="B50" s="173" t="s">
        <v>184</v>
      </c>
      <c r="C50" s="184" t="s">
        <v>185</v>
      </c>
      <c r="D50" s="174" t="s">
        <v>183</v>
      </c>
      <c r="E50" s="175">
        <v>2</v>
      </c>
      <c r="F50" s="176"/>
      <c r="G50" s="177">
        <f t="shared" si="0"/>
        <v>0</v>
      </c>
      <c r="H50" s="176"/>
      <c r="I50" s="177">
        <f t="shared" si="1"/>
        <v>0</v>
      </c>
      <c r="J50" s="176"/>
      <c r="K50" s="177">
        <f t="shared" si="2"/>
        <v>0</v>
      </c>
      <c r="L50" s="177">
        <v>21</v>
      </c>
      <c r="M50" s="177">
        <f t="shared" si="3"/>
        <v>0</v>
      </c>
      <c r="N50" s="177">
        <v>2.2000000000000001E-4</v>
      </c>
      <c r="O50" s="177">
        <f t="shared" si="4"/>
        <v>0</v>
      </c>
      <c r="P50" s="177">
        <v>0</v>
      </c>
      <c r="Q50" s="177">
        <f t="shared" si="5"/>
        <v>0</v>
      </c>
      <c r="R50" s="177" t="s">
        <v>164</v>
      </c>
      <c r="S50" s="177" t="s">
        <v>119</v>
      </c>
      <c r="T50" s="178" t="s">
        <v>119</v>
      </c>
      <c r="U50" s="154">
        <v>0</v>
      </c>
      <c r="V50" s="154">
        <f t="shared" si="6"/>
        <v>0</v>
      </c>
      <c r="W50" s="154"/>
      <c r="X50" s="154" t="s">
        <v>120</v>
      </c>
      <c r="Y50" s="144"/>
      <c r="Z50" s="144"/>
      <c r="AA50" s="144"/>
      <c r="AB50" s="144"/>
      <c r="AC50" s="144"/>
      <c r="AD50" s="144"/>
      <c r="AE50" s="144"/>
      <c r="AF50" s="144"/>
      <c r="AG50" s="144" t="s">
        <v>165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ht="20.399999999999999" outlineLevel="1" x14ac:dyDescent="0.25">
      <c r="A51" s="172">
        <v>19</v>
      </c>
      <c r="B51" s="173" t="s">
        <v>186</v>
      </c>
      <c r="C51" s="184" t="s">
        <v>187</v>
      </c>
      <c r="D51" s="174" t="s">
        <v>183</v>
      </c>
      <c r="E51" s="175">
        <v>2</v>
      </c>
      <c r="F51" s="176"/>
      <c r="G51" s="177">
        <f t="shared" si="0"/>
        <v>0</v>
      </c>
      <c r="H51" s="176"/>
      <c r="I51" s="177">
        <f t="shared" si="1"/>
        <v>0</v>
      </c>
      <c r="J51" s="176"/>
      <c r="K51" s="177">
        <f t="shared" si="2"/>
        <v>0</v>
      </c>
      <c r="L51" s="177">
        <v>21</v>
      </c>
      <c r="M51" s="177">
        <f t="shared" si="3"/>
        <v>0</v>
      </c>
      <c r="N51" s="177">
        <v>3.5000000000000003E-2</v>
      </c>
      <c r="O51" s="177">
        <f t="shared" si="4"/>
        <v>7.0000000000000007E-2</v>
      </c>
      <c r="P51" s="177">
        <v>0</v>
      </c>
      <c r="Q51" s="177">
        <f t="shared" si="5"/>
        <v>0</v>
      </c>
      <c r="R51" s="177" t="s">
        <v>188</v>
      </c>
      <c r="S51" s="177" t="s">
        <v>189</v>
      </c>
      <c r="T51" s="178" t="s">
        <v>189</v>
      </c>
      <c r="U51" s="154">
        <v>0</v>
      </c>
      <c r="V51" s="154">
        <f t="shared" si="6"/>
        <v>0</v>
      </c>
      <c r="W51" s="154"/>
      <c r="X51" s="154" t="s">
        <v>190</v>
      </c>
      <c r="Y51" s="144"/>
      <c r="Z51" s="144"/>
      <c r="AA51" s="144"/>
      <c r="AB51" s="144"/>
      <c r="AC51" s="144"/>
      <c r="AD51" s="144"/>
      <c r="AE51" s="144"/>
      <c r="AF51" s="144"/>
      <c r="AG51" s="144" t="s">
        <v>191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5">
      <c r="A52" s="172">
        <v>20</v>
      </c>
      <c r="B52" s="173" t="s">
        <v>192</v>
      </c>
      <c r="C52" s="184" t="s">
        <v>193</v>
      </c>
      <c r="D52" s="174" t="s">
        <v>183</v>
      </c>
      <c r="E52" s="175">
        <v>2</v>
      </c>
      <c r="F52" s="176"/>
      <c r="G52" s="177">
        <f t="shared" si="0"/>
        <v>0</v>
      </c>
      <c r="H52" s="176"/>
      <c r="I52" s="177">
        <f t="shared" si="1"/>
        <v>0</v>
      </c>
      <c r="J52" s="176"/>
      <c r="K52" s="177">
        <f t="shared" si="2"/>
        <v>0</v>
      </c>
      <c r="L52" s="177">
        <v>21</v>
      </c>
      <c r="M52" s="177">
        <f t="shared" si="3"/>
        <v>0</v>
      </c>
      <c r="N52" s="177">
        <v>2E-3</v>
      </c>
      <c r="O52" s="177">
        <f t="shared" si="4"/>
        <v>0</v>
      </c>
      <c r="P52" s="177">
        <v>0</v>
      </c>
      <c r="Q52" s="177">
        <f t="shared" si="5"/>
        <v>0</v>
      </c>
      <c r="R52" s="177"/>
      <c r="S52" s="177" t="s">
        <v>177</v>
      </c>
      <c r="T52" s="178" t="s">
        <v>178</v>
      </c>
      <c r="U52" s="154">
        <v>0</v>
      </c>
      <c r="V52" s="154">
        <f t="shared" si="6"/>
        <v>0</v>
      </c>
      <c r="W52" s="154"/>
      <c r="X52" s="154" t="s">
        <v>190</v>
      </c>
      <c r="Y52" s="144"/>
      <c r="Z52" s="144"/>
      <c r="AA52" s="144"/>
      <c r="AB52" s="144"/>
      <c r="AC52" s="144"/>
      <c r="AD52" s="144"/>
      <c r="AE52" s="144"/>
      <c r="AF52" s="144"/>
      <c r="AG52" s="144" t="s">
        <v>191</v>
      </c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5">
      <c r="A53" s="165">
        <v>21</v>
      </c>
      <c r="B53" s="166" t="s">
        <v>194</v>
      </c>
      <c r="C53" s="182" t="s">
        <v>195</v>
      </c>
      <c r="D53" s="167" t="s">
        <v>183</v>
      </c>
      <c r="E53" s="168">
        <v>2</v>
      </c>
      <c r="F53" s="169"/>
      <c r="G53" s="170">
        <f t="shared" si="0"/>
        <v>0</v>
      </c>
      <c r="H53" s="169"/>
      <c r="I53" s="170">
        <f t="shared" si="1"/>
        <v>0</v>
      </c>
      <c r="J53" s="169"/>
      <c r="K53" s="170">
        <f t="shared" si="2"/>
        <v>0</v>
      </c>
      <c r="L53" s="170">
        <v>21</v>
      </c>
      <c r="M53" s="170">
        <f t="shared" si="3"/>
        <v>0</v>
      </c>
      <c r="N53" s="170">
        <v>2E-3</v>
      </c>
      <c r="O53" s="170">
        <f t="shared" si="4"/>
        <v>0</v>
      </c>
      <c r="P53" s="170">
        <v>0</v>
      </c>
      <c r="Q53" s="170">
        <f t="shared" si="5"/>
        <v>0</v>
      </c>
      <c r="R53" s="170"/>
      <c r="S53" s="170" t="s">
        <v>177</v>
      </c>
      <c r="T53" s="171" t="s">
        <v>178</v>
      </c>
      <c r="U53" s="154">
        <v>0</v>
      </c>
      <c r="V53" s="154">
        <f t="shared" si="6"/>
        <v>0</v>
      </c>
      <c r="W53" s="154"/>
      <c r="X53" s="154" t="s">
        <v>190</v>
      </c>
      <c r="Y53" s="144"/>
      <c r="Z53" s="144"/>
      <c r="AA53" s="144"/>
      <c r="AB53" s="144"/>
      <c r="AC53" s="144"/>
      <c r="AD53" s="144"/>
      <c r="AE53" s="144"/>
      <c r="AF53" s="144"/>
      <c r="AG53" s="144" t="s">
        <v>191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outlineLevel="1" x14ac:dyDescent="0.25">
      <c r="A54" s="151">
        <v>22</v>
      </c>
      <c r="B54" s="152" t="s">
        <v>196</v>
      </c>
      <c r="C54" s="185" t="s">
        <v>197</v>
      </c>
      <c r="D54" s="153" t="s">
        <v>0</v>
      </c>
      <c r="E54" s="179"/>
      <c r="F54" s="155"/>
      <c r="G54" s="154">
        <f t="shared" si="0"/>
        <v>0</v>
      </c>
      <c r="H54" s="155"/>
      <c r="I54" s="154">
        <f t="shared" si="1"/>
        <v>0</v>
      </c>
      <c r="J54" s="155"/>
      <c r="K54" s="154">
        <f t="shared" si="2"/>
        <v>0</v>
      </c>
      <c r="L54" s="154">
        <v>21</v>
      </c>
      <c r="M54" s="154">
        <f t="shared" si="3"/>
        <v>0</v>
      </c>
      <c r="N54" s="154">
        <v>0</v>
      </c>
      <c r="O54" s="154">
        <f t="shared" si="4"/>
        <v>0</v>
      </c>
      <c r="P54" s="154">
        <v>0</v>
      </c>
      <c r="Q54" s="154">
        <f t="shared" si="5"/>
        <v>0</v>
      </c>
      <c r="R54" s="154" t="s">
        <v>164</v>
      </c>
      <c r="S54" s="154" t="s">
        <v>119</v>
      </c>
      <c r="T54" s="154" t="s">
        <v>119</v>
      </c>
      <c r="U54" s="154">
        <v>0</v>
      </c>
      <c r="V54" s="154">
        <f t="shared" si="6"/>
        <v>0</v>
      </c>
      <c r="W54" s="154"/>
      <c r="X54" s="154" t="s">
        <v>198</v>
      </c>
      <c r="Y54" s="144"/>
      <c r="Z54" s="144"/>
      <c r="AA54" s="144"/>
      <c r="AB54" s="144"/>
      <c r="AC54" s="144"/>
      <c r="AD54" s="144"/>
      <c r="AE54" s="144"/>
      <c r="AF54" s="144"/>
      <c r="AG54" s="144" t="s">
        <v>199</v>
      </c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outlineLevel="1" x14ac:dyDescent="0.25">
      <c r="A55" s="151"/>
      <c r="B55" s="152"/>
      <c r="C55" s="245" t="s">
        <v>200</v>
      </c>
      <c r="D55" s="246"/>
      <c r="E55" s="246"/>
      <c r="F55" s="246"/>
      <c r="G55" s="246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44"/>
      <c r="Z55" s="144"/>
      <c r="AA55" s="144"/>
      <c r="AB55" s="144"/>
      <c r="AC55" s="144"/>
      <c r="AD55" s="144"/>
      <c r="AE55" s="144"/>
      <c r="AF55" s="144"/>
      <c r="AG55" s="144" t="s">
        <v>131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x14ac:dyDescent="0.25">
      <c r="A56" s="159" t="s">
        <v>113</v>
      </c>
      <c r="B56" s="160" t="s">
        <v>70</v>
      </c>
      <c r="C56" s="181" t="s">
        <v>71</v>
      </c>
      <c r="D56" s="161"/>
      <c r="E56" s="162"/>
      <c r="F56" s="163"/>
      <c r="G56" s="163">
        <f>SUMIF(AG57:AG75,"&lt;&gt;NOR",G57:G75)</f>
        <v>0</v>
      </c>
      <c r="H56" s="163"/>
      <c r="I56" s="163">
        <f>SUM(I57:I75)</f>
        <v>0</v>
      </c>
      <c r="J56" s="163"/>
      <c r="K56" s="163">
        <f>SUM(K57:K75)</f>
        <v>0</v>
      </c>
      <c r="L56" s="163"/>
      <c r="M56" s="163">
        <f>SUM(M57:M75)</f>
        <v>0</v>
      </c>
      <c r="N56" s="163"/>
      <c r="O56" s="163">
        <f>SUM(O57:O75)</f>
        <v>0.91</v>
      </c>
      <c r="P56" s="163"/>
      <c r="Q56" s="163">
        <f>SUM(Q57:Q75)</f>
        <v>0</v>
      </c>
      <c r="R56" s="163"/>
      <c r="S56" s="163"/>
      <c r="T56" s="164"/>
      <c r="U56" s="158"/>
      <c r="V56" s="158">
        <f>SUM(V57:V75)</f>
        <v>0</v>
      </c>
      <c r="W56" s="158"/>
      <c r="X56" s="158"/>
      <c r="AG56" t="s">
        <v>114</v>
      </c>
    </row>
    <row r="57" spans="1:60" outlineLevel="1" x14ac:dyDescent="0.25">
      <c r="A57" s="165">
        <v>23</v>
      </c>
      <c r="B57" s="166" t="s">
        <v>201</v>
      </c>
      <c r="C57" s="182" t="s">
        <v>202</v>
      </c>
      <c r="D57" s="167" t="s">
        <v>117</v>
      </c>
      <c r="E57" s="168">
        <v>89.4</v>
      </c>
      <c r="F57" s="169"/>
      <c r="G57" s="170">
        <f>ROUND(E57*F57,2)</f>
        <v>0</v>
      </c>
      <c r="H57" s="169"/>
      <c r="I57" s="170">
        <f>ROUND(E57*H57,2)</f>
        <v>0</v>
      </c>
      <c r="J57" s="169"/>
      <c r="K57" s="170">
        <f>ROUND(E57*J57,2)</f>
        <v>0</v>
      </c>
      <c r="L57" s="170">
        <v>21</v>
      </c>
      <c r="M57" s="170">
        <f>G57*(1+L57/100)</f>
        <v>0</v>
      </c>
      <c r="N57" s="170">
        <v>0</v>
      </c>
      <c r="O57" s="170">
        <f>ROUND(E57*N57,2)</f>
        <v>0</v>
      </c>
      <c r="P57" s="170">
        <v>0</v>
      </c>
      <c r="Q57" s="170">
        <f>ROUND(E57*P57,2)</f>
        <v>0</v>
      </c>
      <c r="R57" s="170" t="s">
        <v>170</v>
      </c>
      <c r="S57" s="170" t="s">
        <v>119</v>
      </c>
      <c r="T57" s="171" t="s">
        <v>119</v>
      </c>
      <c r="U57" s="154">
        <v>0</v>
      </c>
      <c r="V57" s="154">
        <f>ROUND(E57*U57,2)</f>
        <v>0</v>
      </c>
      <c r="W57" s="154"/>
      <c r="X57" s="154" t="s">
        <v>120</v>
      </c>
      <c r="Y57" s="144"/>
      <c r="Z57" s="144"/>
      <c r="AA57" s="144"/>
      <c r="AB57" s="144"/>
      <c r="AC57" s="144"/>
      <c r="AD57" s="144"/>
      <c r="AE57" s="144"/>
      <c r="AF57" s="144"/>
      <c r="AG57" s="144" t="s">
        <v>165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outlineLevel="1" x14ac:dyDescent="0.25">
      <c r="A58" s="151"/>
      <c r="B58" s="152"/>
      <c r="C58" s="247" t="s">
        <v>203</v>
      </c>
      <c r="D58" s="248"/>
      <c r="E58" s="248"/>
      <c r="F58" s="248"/>
      <c r="G58" s="248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44"/>
      <c r="Z58" s="144"/>
      <c r="AA58" s="144"/>
      <c r="AB58" s="144"/>
      <c r="AC58" s="144"/>
      <c r="AD58" s="144"/>
      <c r="AE58" s="144"/>
      <c r="AF58" s="144"/>
      <c r="AG58" s="144" t="s">
        <v>131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5">
      <c r="A59" s="165">
        <v>24</v>
      </c>
      <c r="B59" s="166" t="s">
        <v>204</v>
      </c>
      <c r="C59" s="182" t="s">
        <v>205</v>
      </c>
      <c r="D59" s="167" t="s">
        <v>206</v>
      </c>
      <c r="E59" s="168">
        <v>37.200000000000003</v>
      </c>
      <c r="F59" s="169"/>
      <c r="G59" s="170">
        <f>ROUND(E59*F59,2)</f>
        <v>0</v>
      </c>
      <c r="H59" s="169"/>
      <c r="I59" s="170">
        <f>ROUND(E59*H59,2)</f>
        <v>0</v>
      </c>
      <c r="J59" s="169"/>
      <c r="K59" s="170">
        <f>ROUND(E59*J59,2)</f>
        <v>0</v>
      </c>
      <c r="L59" s="170">
        <v>21</v>
      </c>
      <c r="M59" s="170">
        <f>G59*(1+L59/100)</f>
        <v>0</v>
      </c>
      <c r="N59" s="170">
        <v>2.0000000000000002E-5</v>
      </c>
      <c r="O59" s="170">
        <f>ROUND(E59*N59,2)</f>
        <v>0</v>
      </c>
      <c r="P59" s="170">
        <v>0</v>
      </c>
      <c r="Q59" s="170">
        <f>ROUND(E59*P59,2)</f>
        <v>0</v>
      </c>
      <c r="R59" s="170" t="s">
        <v>170</v>
      </c>
      <c r="S59" s="170" t="s">
        <v>119</v>
      </c>
      <c r="T59" s="171" t="s">
        <v>119</v>
      </c>
      <c r="U59" s="154">
        <v>0</v>
      </c>
      <c r="V59" s="154">
        <f>ROUND(E59*U59,2)</f>
        <v>0</v>
      </c>
      <c r="W59" s="154"/>
      <c r="X59" s="154" t="s">
        <v>120</v>
      </c>
      <c r="Y59" s="144"/>
      <c r="Z59" s="144"/>
      <c r="AA59" s="144"/>
      <c r="AB59" s="144"/>
      <c r="AC59" s="144"/>
      <c r="AD59" s="144"/>
      <c r="AE59" s="144"/>
      <c r="AF59" s="144"/>
      <c r="AG59" s="144" t="s">
        <v>165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outlineLevel="1" x14ac:dyDescent="0.25">
      <c r="A60" s="151"/>
      <c r="B60" s="152"/>
      <c r="C60" s="183" t="s">
        <v>207</v>
      </c>
      <c r="D60" s="156"/>
      <c r="E60" s="157">
        <v>24</v>
      </c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44"/>
      <c r="Z60" s="144"/>
      <c r="AA60" s="144"/>
      <c r="AB60" s="144"/>
      <c r="AC60" s="144"/>
      <c r="AD60" s="144"/>
      <c r="AE60" s="144"/>
      <c r="AF60" s="144"/>
      <c r="AG60" s="144" t="s">
        <v>123</v>
      </c>
      <c r="AH60" s="144">
        <v>0</v>
      </c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1" x14ac:dyDescent="0.25">
      <c r="A61" s="151"/>
      <c r="B61" s="152"/>
      <c r="C61" s="183" t="s">
        <v>208</v>
      </c>
      <c r="D61" s="156"/>
      <c r="E61" s="157">
        <v>14.9</v>
      </c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44"/>
      <c r="Z61" s="144"/>
      <c r="AA61" s="144"/>
      <c r="AB61" s="144"/>
      <c r="AC61" s="144"/>
      <c r="AD61" s="144"/>
      <c r="AE61" s="144"/>
      <c r="AF61" s="144"/>
      <c r="AG61" s="144" t="s">
        <v>123</v>
      </c>
      <c r="AH61" s="144">
        <v>0</v>
      </c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5">
      <c r="A62" s="151"/>
      <c r="B62" s="152"/>
      <c r="C62" s="183" t="s">
        <v>209</v>
      </c>
      <c r="D62" s="156"/>
      <c r="E62" s="157">
        <v>-0.9</v>
      </c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44"/>
      <c r="Z62" s="144"/>
      <c r="AA62" s="144"/>
      <c r="AB62" s="144"/>
      <c r="AC62" s="144"/>
      <c r="AD62" s="144"/>
      <c r="AE62" s="144"/>
      <c r="AF62" s="144"/>
      <c r="AG62" s="144" t="s">
        <v>123</v>
      </c>
      <c r="AH62" s="144">
        <v>0</v>
      </c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1" x14ac:dyDescent="0.25">
      <c r="A63" s="151"/>
      <c r="B63" s="152"/>
      <c r="C63" s="183" t="s">
        <v>210</v>
      </c>
      <c r="D63" s="156"/>
      <c r="E63" s="157">
        <v>-0.8</v>
      </c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44"/>
      <c r="Z63" s="144"/>
      <c r="AA63" s="144"/>
      <c r="AB63" s="144"/>
      <c r="AC63" s="144"/>
      <c r="AD63" s="144"/>
      <c r="AE63" s="144"/>
      <c r="AF63" s="144"/>
      <c r="AG63" s="144" t="s">
        <v>123</v>
      </c>
      <c r="AH63" s="144">
        <v>0</v>
      </c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ht="20.399999999999999" outlineLevel="1" x14ac:dyDescent="0.25">
      <c r="A64" s="172">
        <v>25</v>
      </c>
      <c r="B64" s="173" t="s">
        <v>211</v>
      </c>
      <c r="C64" s="184" t="s">
        <v>212</v>
      </c>
      <c r="D64" s="174" t="s">
        <v>117</v>
      </c>
      <c r="E64" s="175">
        <v>89.4</v>
      </c>
      <c r="F64" s="176"/>
      <c r="G64" s="177">
        <f>ROUND(E64*F64,2)</f>
        <v>0</v>
      </c>
      <c r="H64" s="176"/>
      <c r="I64" s="177">
        <f>ROUND(E64*H64,2)</f>
        <v>0</v>
      </c>
      <c r="J64" s="176"/>
      <c r="K64" s="177">
        <f>ROUND(E64*J64,2)</f>
        <v>0</v>
      </c>
      <c r="L64" s="177">
        <v>21</v>
      </c>
      <c r="M64" s="177">
        <f>G64*(1+L64/100)</f>
        <v>0</v>
      </c>
      <c r="N64" s="177">
        <v>2.5000000000000001E-4</v>
      </c>
      <c r="O64" s="177">
        <f>ROUND(E64*N64,2)</f>
        <v>0.02</v>
      </c>
      <c r="P64" s="177">
        <v>0</v>
      </c>
      <c r="Q64" s="177">
        <f>ROUND(E64*P64,2)</f>
        <v>0</v>
      </c>
      <c r="R64" s="177" t="s">
        <v>170</v>
      </c>
      <c r="S64" s="177" t="s">
        <v>119</v>
      </c>
      <c r="T64" s="178" t="s">
        <v>119</v>
      </c>
      <c r="U64" s="154">
        <v>0</v>
      </c>
      <c r="V64" s="154">
        <f>ROUND(E64*U64,2)</f>
        <v>0</v>
      </c>
      <c r="W64" s="154"/>
      <c r="X64" s="154" t="s">
        <v>120</v>
      </c>
      <c r="Y64" s="144"/>
      <c r="Z64" s="144"/>
      <c r="AA64" s="144"/>
      <c r="AB64" s="144"/>
      <c r="AC64" s="144"/>
      <c r="AD64" s="144"/>
      <c r="AE64" s="144"/>
      <c r="AF64" s="144"/>
      <c r="AG64" s="144" t="s">
        <v>165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outlineLevel="1" x14ac:dyDescent="0.25">
      <c r="A65" s="165">
        <v>26</v>
      </c>
      <c r="B65" s="166" t="s">
        <v>213</v>
      </c>
      <c r="C65" s="182" t="s">
        <v>214</v>
      </c>
      <c r="D65" s="167" t="s">
        <v>206</v>
      </c>
      <c r="E65" s="168">
        <v>148.94040000000001</v>
      </c>
      <c r="F65" s="169"/>
      <c r="G65" s="170">
        <f>ROUND(E65*F65,2)</f>
        <v>0</v>
      </c>
      <c r="H65" s="169"/>
      <c r="I65" s="170">
        <f>ROUND(E65*H65,2)</f>
        <v>0</v>
      </c>
      <c r="J65" s="169"/>
      <c r="K65" s="170">
        <f>ROUND(E65*J65,2)</f>
        <v>0</v>
      </c>
      <c r="L65" s="170">
        <v>21</v>
      </c>
      <c r="M65" s="170">
        <f>G65*(1+L65/100)</f>
        <v>0</v>
      </c>
      <c r="N65" s="170">
        <v>4.0000000000000003E-5</v>
      </c>
      <c r="O65" s="170">
        <f>ROUND(E65*N65,2)</f>
        <v>0.01</v>
      </c>
      <c r="P65" s="170">
        <v>0</v>
      </c>
      <c r="Q65" s="170">
        <f>ROUND(E65*P65,2)</f>
        <v>0</v>
      </c>
      <c r="R65" s="170" t="s">
        <v>170</v>
      </c>
      <c r="S65" s="170" t="s">
        <v>119</v>
      </c>
      <c r="T65" s="171" t="s">
        <v>119</v>
      </c>
      <c r="U65" s="154">
        <v>0</v>
      </c>
      <c r="V65" s="154">
        <f>ROUND(E65*U65,2)</f>
        <v>0</v>
      </c>
      <c r="W65" s="154"/>
      <c r="X65" s="154" t="s">
        <v>120</v>
      </c>
      <c r="Y65" s="144"/>
      <c r="Z65" s="144"/>
      <c r="AA65" s="144"/>
      <c r="AB65" s="144"/>
      <c r="AC65" s="144"/>
      <c r="AD65" s="144"/>
      <c r="AE65" s="144"/>
      <c r="AF65" s="144"/>
      <c r="AG65" s="144" t="s">
        <v>165</v>
      </c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outlineLevel="1" x14ac:dyDescent="0.25">
      <c r="A66" s="151"/>
      <c r="B66" s="152"/>
      <c r="C66" s="183" t="s">
        <v>215</v>
      </c>
      <c r="D66" s="156"/>
      <c r="E66" s="157">
        <v>148.94</v>
      </c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54"/>
      <c r="X66" s="154"/>
      <c r="Y66" s="144"/>
      <c r="Z66" s="144"/>
      <c r="AA66" s="144"/>
      <c r="AB66" s="144"/>
      <c r="AC66" s="144"/>
      <c r="AD66" s="144"/>
      <c r="AE66" s="144"/>
      <c r="AF66" s="144"/>
      <c r="AG66" s="144" t="s">
        <v>123</v>
      </c>
      <c r="AH66" s="144">
        <v>0</v>
      </c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outlineLevel="1" x14ac:dyDescent="0.25">
      <c r="A67" s="172">
        <v>27</v>
      </c>
      <c r="B67" s="173" t="s">
        <v>216</v>
      </c>
      <c r="C67" s="184" t="s">
        <v>217</v>
      </c>
      <c r="D67" s="174" t="s">
        <v>117</v>
      </c>
      <c r="E67" s="175">
        <v>89.4</v>
      </c>
      <c r="F67" s="176"/>
      <c r="G67" s="177">
        <f>ROUND(E67*F67,2)</f>
        <v>0</v>
      </c>
      <c r="H67" s="176"/>
      <c r="I67" s="177">
        <f>ROUND(E67*H67,2)</f>
        <v>0</v>
      </c>
      <c r="J67" s="176"/>
      <c r="K67" s="177">
        <f>ROUND(E67*J67,2)</f>
        <v>0</v>
      </c>
      <c r="L67" s="177">
        <v>21</v>
      </c>
      <c r="M67" s="177">
        <f>G67*(1+L67/100)</f>
        <v>0</v>
      </c>
      <c r="N67" s="177">
        <v>7.1500000000000001E-3</v>
      </c>
      <c r="O67" s="177">
        <f>ROUND(E67*N67,2)</f>
        <v>0.64</v>
      </c>
      <c r="P67" s="177">
        <v>0</v>
      </c>
      <c r="Q67" s="177">
        <f>ROUND(E67*P67,2)</f>
        <v>0</v>
      </c>
      <c r="R67" s="177"/>
      <c r="S67" s="177" t="s">
        <v>177</v>
      </c>
      <c r="T67" s="178" t="s">
        <v>178</v>
      </c>
      <c r="U67" s="154">
        <v>0</v>
      </c>
      <c r="V67" s="154">
        <f>ROUND(E67*U67,2)</f>
        <v>0</v>
      </c>
      <c r="W67" s="154"/>
      <c r="X67" s="154" t="s">
        <v>120</v>
      </c>
      <c r="Y67" s="144"/>
      <c r="Z67" s="144"/>
      <c r="AA67" s="144"/>
      <c r="AB67" s="144"/>
      <c r="AC67" s="144"/>
      <c r="AD67" s="144"/>
      <c r="AE67" s="144"/>
      <c r="AF67" s="144"/>
      <c r="AG67" s="144" t="s">
        <v>165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outlineLevel="1" x14ac:dyDescent="0.25">
      <c r="A68" s="165">
        <v>28</v>
      </c>
      <c r="B68" s="166" t="s">
        <v>218</v>
      </c>
      <c r="C68" s="182" t="s">
        <v>219</v>
      </c>
      <c r="D68" s="167" t="s">
        <v>117</v>
      </c>
      <c r="E68" s="168">
        <v>178.8</v>
      </c>
      <c r="F68" s="169"/>
      <c r="G68" s="170">
        <f>ROUND(E68*F68,2)</f>
        <v>0</v>
      </c>
      <c r="H68" s="169"/>
      <c r="I68" s="170">
        <f>ROUND(E68*H68,2)</f>
        <v>0</v>
      </c>
      <c r="J68" s="169"/>
      <c r="K68" s="170">
        <f>ROUND(E68*J68,2)</f>
        <v>0</v>
      </c>
      <c r="L68" s="170">
        <v>21</v>
      </c>
      <c r="M68" s="170">
        <f>G68*(1+L68/100)</f>
        <v>0</v>
      </c>
      <c r="N68" s="170">
        <v>0</v>
      </c>
      <c r="O68" s="170">
        <f>ROUND(E68*N68,2)</f>
        <v>0</v>
      </c>
      <c r="P68" s="170">
        <v>0</v>
      </c>
      <c r="Q68" s="170">
        <f>ROUND(E68*P68,2)</f>
        <v>0</v>
      </c>
      <c r="R68" s="170"/>
      <c r="S68" s="170" t="s">
        <v>177</v>
      </c>
      <c r="T68" s="171" t="s">
        <v>178</v>
      </c>
      <c r="U68" s="154">
        <v>0</v>
      </c>
      <c r="V68" s="154">
        <f>ROUND(E68*U68,2)</f>
        <v>0</v>
      </c>
      <c r="W68" s="154"/>
      <c r="X68" s="154" t="s">
        <v>120</v>
      </c>
      <c r="Y68" s="144"/>
      <c r="Z68" s="144"/>
      <c r="AA68" s="144"/>
      <c r="AB68" s="144"/>
      <c r="AC68" s="144"/>
      <c r="AD68" s="144"/>
      <c r="AE68" s="144"/>
      <c r="AF68" s="144"/>
      <c r="AG68" s="144" t="s">
        <v>165</v>
      </c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outlineLevel="1" x14ac:dyDescent="0.25">
      <c r="A69" s="151"/>
      <c r="B69" s="152"/>
      <c r="C69" s="183" t="s">
        <v>220</v>
      </c>
      <c r="D69" s="156"/>
      <c r="E69" s="157">
        <v>178.8</v>
      </c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44"/>
      <c r="Z69" s="144"/>
      <c r="AA69" s="144"/>
      <c r="AB69" s="144"/>
      <c r="AC69" s="144"/>
      <c r="AD69" s="144"/>
      <c r="AE69" s="144"/>
      <c r="AF69" s="144"/>
      <c r="AG69" s="144" t="s">
        <v>123</v>
      </c>
      <c r="AH69" s="144">
        <v>0</v>
      </c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outlineLevel="1" x14ac:dyDescent="0.25">
      <c r="A70" s="165">
        <v>29</v>
      </c>
      <c r="B70" s="166" t="s">
        <v>221</v>
      </c>
      <c r="C70" s="182" t="s">
        <v>222</v>
      </c>
      <c r="D70" s="167" t="s">
        <v>206</v>
      </c>
      <c r="E70" s="168">
        <v>40.92</v>
      </c>
      <c r="F70" s="169"/>
      <c r="G70" s="170">
        <f>ROUND(E70*F70,2)</f>
        <v>0</v>
      </c>
      <c r="H70" s="169"/>
      <c r="I70" s="170">
        <f>ROUND(E70*H70,2)</f>
        <v>0</v>
      </c>
      <c r="J70" s="169"/>
      <c r="K70" s="170">
        <f>ROUND(E70*J70,2)</f>
        <v>0</v>
      </c>
      <c r="L70" s="170">
        <v>21</v>
      </c>
      <c r="M70" s="170">
        <f>G70*(1+L70/100)</f>
        <v>0</v>
      </c>
      <c r="N70" s="170">
        <v>1.4999999999999999E-4</v>
      </c>
      <c r="O70" s="170">
        <f>ROUND(E70*N70,2)</f>
        <v>0.01</v>
      </c>
      <c r="P70" s="170">
        <v>0</v>
      </c>
      <c r="Q70" s="170">
        <f>ROUND(E70*P70,2)</f>
        <v>0</v>
      </c>
      <c r="R70" s="170"/>
      <c r="S70" s="170" t="s">
        <v>177</v>
      </c>
      <c r="T70" s="171" t="s">
        <v>178</v>
      </c>
      <c r="U70" s="154">
        <v>0</v>
      </c>
      <c r="V70" s="154">
        <f>ROUND(E70*U70,2)</f>
        <v>0</v>
      </c>
      <c r="W70" s="154"/>
      <c r="X70" s="154" t="s">
        <v>190</v>
      </c>
      <c r="Y70" s="144"/>
      <c r="Z70" s="144"/>
      <c r="AA70" s="144"/>
      <c r="AB70" s="144"/>
      <c r="AC70" s="144"/>
      <c r="AD70" s="144"/>
      <c r="AE70" s="144"/>
      <c r="AF70" s="144"/>
      <c r="AG70" s="144" t="s">
        <v>191</v>
      </c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outlineLevel="1" x14ac:dyDescent="0.25">
      <c r="A71" s="151"/>
      <c r="B71" s="152"/>
      <c r="C71" s="183" t="s">
        <v>223</v>
      </c>
      <c r="D71" s="156"/>
      <c r="E71" s="157">
        <v>40.92</v>
      </c>
      <c r="F71" s="154"/>
      <c r="G71" s="154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44"/>
      <c r="Z71" s="144"/>
      <c r="AA71" s="144"/>
      <c r="AB71" s="144"/>
      <c r="AC71" s="144"/>
      <c r="AD71" s="144"/>
      <c r="AE71" s="144"/>
      <c r="AF71" s="144"/>
      <c r="AG71" s="144" t="s">
        <v>123</v>
      </c>
      <c r="AH71" s="144">
        <v>0</v>
      </c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ht="20.399999999999999" outlineLevel="1" x14ac:dyDescent="0.25">
      <c r="A72" s="165">
        <v>30</v>
      </c>
      <c r="B72" s="166" t="s">
        <v>224</v>
      </c>
      <c r="C72" s="182" t="s">
        <v>225</v>
      </c>
      <c r="D72" s="167" t="s">
        <v>117</v>
      </c>
      <c r="E72" s="168">
        <v>98.34</v>
      </c>
      <c r="F72" s="169"/>
      <c r="G72" s="170">
        <f>ROUND(E72*F72,2)</f>
        <v>0</v>
      </c>
      <c r="H72" s="169"/>
      <c r="I72" s="170">
        <f>ROUND(E72*H72,2)</f>
        <v>0</v>
      </c>
      <c r="J72" s="169"/>
      <c r="K72" s="170">
        <f>ROUND(E72*J72,2)</f>
        <v>0</v>
      </c>
      <c r="L72" s="170">
        <v>21</v>
      </c>
      <c r="M72" s="170">
        <f>G72*(1+L72/100)</f>
        <v>0</v>
      </c>
      <c r="N72" s="170">
        <v>2.3E-3</v>
      </c>
      <c r="O72" s="170">
        <f>ROUND(E72*N72,2)</f>
        <v>0.23</v>
      </c>
      <c r="P72" s="170">
        <v>0</v>
      </c>
      <c r="Q72" s="170">
        <f>ROUND(E72*P72,2)</f>
        <v>0</v>
      </c>
      <c r="R72" s="170" t="s">
        <v>188</v>
      </c>
      <c r="S72" s="170" t="s">
        <v>119</v>
      </c>
      <c r="T72" s="171" t="s">
        <v>178</v>
      </c>
      <c r="U72" s="154">
        <v>0</v>
      </c>
      <c r="V72" s="154">
        <f>ROUND(E72*U72,2)</f>
        <v>0</v>
      </c>
      <c r="W72" s="154"/>
      <c r="X72" s="154" t="s">
        <v>190</v>
      </c>
      <c r="Y72" s="144"/>
      <c r="Z72" s="144"/>
      <c r="AA72" s="144"/>
      <c r="AB72" s="144"/>
      <c r="AC72" s="144"/>
      <c r="AD72" s="144"/>
      <c r="AE72" s="144"/>
      <c r="AF72" s="144"/>
      <c r="AG72" s="144" t="s">
        <v>191</v>
      </c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outlineLevel="1" x14ac:dyDescent="0.25">
      <c r="A73" s="151"/>
      <c r="B73" s="152"/>
      <c r="C73" s="183" t="s">
        <v>226</v>
      </c>
      <c r="D73" s="156"/>
      <c r="E73" s="157">
        <v>98.34</v>
      </c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44"/>
      <c r="Z73" s="144"/>
      <c r="AA73" s="144"/>
      <c r="AB73" s="144"/>
      <c r="AC73" s="144"/>
      <c r="AD73" s="144"/>
      <c r="AE73" s="144"/>
      <c r="AF73" s="144"/>
      <c r="AG73" s="144" t="s">
        <v>123</v>
      </c>
      <c r="AH73" s="144">
        <v>0</v>
      </c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outlineLevel="1" x14ac:dyDescent="0.25">
      <c r="A74" s="151">
        <v>31</v>
      </c>
      <c r="B74" s="152" t="s">
        <v>227</v>
      </c>
      <c r="C74" s="185" t="s">
        <v>228</v>
      </c>
      <c r="D74" s="153" t="s">
        <v>0</v>
      </c>
      <c r="E74" s="179"/>
      <c r="F74" s="155"/>
      <c r="G74" s="154">
        <f>ROUND(E74*F74,2)</f>
        <v>0</v>
      </c>
      <c r="H74" s="155"/>
      <c r="I74" s="154">
        <f>ROUND(E74*H74,2)</f>
        <v>0</v>
      </c>
      <c r="J74" s="155"/>
      <c r="K74" s="154">
        <f>ROUND(E74*J74,2)</f>
        <v>0</v>
      </c>
      <c r="L74" s="154">
        <v>21</v>
      </c>
      <c r="M74" s="154">
        <f>G74*(1+L74/100)</f>
        <v>0</v>
      </c>
      <c r="N74" s="154">
        <v>0</v>
      </c>
      <c r="O74" s="154">
        <f>ROUND(E74*N74,2)</f>
        <v>0</v>
      </c>
      <c r="P74" s="154">
        <v>0</v>
      </c>
      <c r="Q74" s="154">
        <f>ROUND(E74*P74,2)</f>
        <v>0</v>
      </c>
      <c r="R74" s="154" t="s">
        <v>170</v>
      </c>
      <c r="S74" s="154" t="s">
        <v>119</v>
      </c>
      <c r="T74" s="154" t="s">
        <v>119</v>
      </c>
      <c r="U74" s="154">
        <v>0</v>
      </c>
      <c r="V74" s="154">
        <f>ROUND(E74*U74,2)</f>
        <v>0</v>
      </c>
      <c r="W74" s="154"/>
      <c r="X74" s="154" t="s">
        <v>198</v>
      </c>
      <c r="Y74" s="144"/>
      <c r="Z74" s="144"/>
      <c r="AA74" s="144"/>
      <c r="AB74" s="144"/>
      <c r="AC74" s="144"/>
      <c r="AD74" s="144"/>
      <c r="AE74" s="144"/>
      <c r="AF74" s="144"/>
      <c r="AG74" s="144" t="s">
        <v>199</v>
      </c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outlineLevel="1" x14ac:dyDescent="0.25">
      <c r="A75" s="151"/>
      <c r="B75" s="152"/>
      <c r="C75" s="245" t="s">
        <v>200</v>
      </c>
      <c r="D75" s="246"/>
      <c r="E75" s="246"/>
      <c r="F75" s="246"/>
      <c r="G75" s="246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44"/>
      <c r="Z75" s="144"/>
      <c r="AA75" s="144"/>
      <c r="AB75" s="144"/>
      <c r="AC75" s="144"/>
      <c r="AD75" s="144"/>
      <c r="AE75" s="144"/>
      <c r="AF75" s="144"/>
      <c r="AG75" s="144" t="s">
        <v>131</v>
      </c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x14ac:dyDescent="0.25">
      <c r="A76" s="159" t="s">
        <v>113</v>
      </c>
      <c r="B76" s="160" t="s">
        <v>72</v>
      </c>
      <c r="C76" s="181" t="s">
        <v>73</v>
      </c>
      <c r="D76" s="161"/>
      <c r="E76" s="162"/>
      <c r="F76" s="163"/>
      <c r="G76" s="163">
        <f>SUMIF(AG77:AG84,"&lt;&gt;NOR",G77:G84)</f>
        <v>0</v>
      </c>
      <c r="H76" s="163"/>
      <c r="I76" s="163">
        <f>SUM(I77:I84)</f>
        <v>0</v>
      </c>
      <c r="J76" s="163"/>
      <c r="K76" s="163">
        <f>SUM(K77:K84)</f>
        <v>0</v>
      </c>
      <c r="L76" s="163"/>
      <c r="M76" s="163">
        <f>SUM(M77:M84)</f>
        <v>0</v>
      </c>
      <c r="N76" s="163"/>
      <c r="O76" s="163">
        <f>SUM(O77:O84)</f>
        <v>0.04</v>
      </c>
      <c r="P76" s="163"/>
      <c r="Q76" s="163">
        <f>SUM(Q77:Q84)</f>
        <v>0</v>
      </c>
      <c r="R76" s="163"/>
      <c r="S76" s="163"/>
      <c r="T76" s="164"/>
      <c r="U76" s="158"/>
      <c r="V76" s="158">
        <f>SUM(V77:V84)</f>
        <v>0</v>
      </c>
      <c r="W76" s="158"/>
      <c r="X76" s="158"/>
      <c r="AG76" t="s">
        <v>114</v>
      </c>
    </row>
    <row r="77" spans="1:60" outlineLevel="1" x14ac:dyDescent="0.25">
      <c r="A77" s="165">
        <v>32</v>
      </c>
      <c r="B77" s="166" t="s">
        <v>229</v>
      </c>
      <c r="C77" s="182" t="s">
        <v>230</v>
      </c>
      <c r="D77" s="167" t="s">
        <v>117</v>
      </c>
      <c r="E77" s="168">
        <v>2.7</v>
      </c>
      <c r="F77" s="169"/>
      <c r="G77" s="170">
        <f>ROUND(E77*F77,2)</f>
        <v>0</v>
      </c>
      <c r="H77" s="169"/>
      <c r="I77" s="170">
        <f>ROUND(E77*H77,2)</f>
        <v>0</v>
      </c>
      <c r="J77" s="169"/>
      <c r="K77" s="170">
        <f>ROUND(E77*J77,2)</f>
        <v>0</v>
      </c>
      <c r="L77" s="170">
        <v>21</v>
      </c>
      <c r="M77" s="170">
        <f>G77*(1+L77/100)</f>
        <v>0</v>
      </c>
      <c r="N77" s="170">
        <v>0</v>
      </c>
      <c r="O77" s="170">
        <f>ROUND(E77*N77,2)</f>
        <v>0</v>
      </c>
      <c r="P77" s="170">
        <v>0</v>
      </c>
      <c r="Q77" s="170">
        <f>ROUND(E77*P77,2)</f>
        <v>0</v>
      </c>
      <c r="R77" s="170" t="s">
        <v>231</v>
      </c>
      <c r="S77" s="170" t="s">
        <v>119</v>
      </c>
      <c r="T77" s="171" t="s">
        <v>119</v>
      </c>
      <c r="U77" s="154">
        <v>0</v>
      </c>
      <c r="V77" s="154">
        <f>ROUND(E77*U77,2)</f>
        <v>0</v>
      </c>
      <c r="W77" s="154"/>
      <c r="X77" s="154" t="s">
        <v>120</v>
      </c>
      <c r="Y77" s="144"/>
      <c r="Z77" s="144"/>
      <c r="AA77" s="144"/>
      <c r="AB77" s="144"/>
      <c r="AC77" s="144"/>
      <c r="AD77" s="144"/>
      <c r="AE77" s="144"/>
      <c r="AF77" s="144"/>
      <c r="AG77" s="144" t="s">
        <v>165</v>
      </c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outlineLevel="1" x14ac:dyDescent="0.25">
      <c r="A78" s="151"/>
      <c r="B78" s="152"/>
      <c r="C78" s="183" t="s">
        <v>160</v>
      </c>
      <c r="D78" s="156"/>
      <c r="E78" s="157">
        <v>2.7</v>
      </c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44"/>
      <c r="Z78" s="144"/>
      <c r="AA78" s="144"/>
      <c r="AB78" s="144"/>
      <c r="AC78" s="144"/>
      <c r="AD78" s="144"/>
      <c r="AE78" s="144"/>
      <c r="AF78" s="144"/>
      <c r="AG78" s="144" t="s">
        <v>123</v>
      </c>
      <c r="AH78" s="144">
        <v>0</v>
      </c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outlineLevel="1" x14ac:dyDescent="0.25">
      <c r="A79" s="172">
        <v>33</v>
      </c>
      <c r="B79" s="173" t="s">
        <v>232</v>
      </c>
      <c r="C79" s="184" t="s">
        <v>233</v>
      </c>
      <c r="D79" s="174" t="s">
        <v>117</v>
      </c>
      <c r="E79" s="175">
        <v>2.7</v>
      </c>
      <c r="F79" s="176"/>
      <c r="G79" s="177">
        <f>ROUND(E79*F79,2)</f>
        <v>0</v>
      </c>
      <c r="H79" s="176"/>
      <c r="I79" s="177">
        <f>ROUND(E79*H79,2)</f>
        <v>0</v>
      </c>
      <c r="J79" s="176"/>
      <c r="K79" s="177">
        <f>ROUND(E79*J79,2)</f>
        <v>0</v>
      </c>
      <c r="L79" s="177">
        <v>21</v>
      </c>
      <c r="M79" s="177">
        <f>G79*(1+L79/100)</f>
        <v>0</v>
      </c>
      <c r="N79" s="177">
        <v>2.1000000000000001E-4</v>
      </c>
      <c r="O79" s="177">
        <f>ROUND(E79*N79,2)</f>
        <v>0</v>
      </c>
      <c r="P79" s="177">
        <v>0</v>
      </c>
      <c r="Q79" s="177">
        <f>ROUND(E79*P79,2)</f>
        <v>0</v>
      </c>
      <c r="R79" s="177" t="s">
        <v>231</v>
      </c>
      <c r="S79" s="177" t="s">
        <v>119</v>
      </c>
      <c r="T79" s="178" t="s">
        <v>119</v>
      </c>
      <c r="U79" s="154">
        <v>0</v>
      </c>
      <c r="V79" s="154">
        <f>ROUND(E79*U79,2)</f>
        <v>0</v>
      </c>
      <c r="W79" s="154"/>
      <c r="X79" s="154" t="s">
        <v>120</v>
      </c>
      <c r="Y79" s="144"/>
      <c r="Z79" s="144"/>
      <c r="AA79" s="144"/>
      <c r="AB79" s="144"/>
      <c r="AC79" s="144"/>
      <c r="AD79" s="144"/>
      <c r="AE79" s="144"/>
      <c r="AF79" s="144"/>
      <c r="AG79" s="144" t="s">
        <v>165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ht="20.399999999999999" outlineLevel="1" x14ac:dyDescent="0.25">
      <c r="A80" s="172">
        <v>34</v>
      </c>
      <c r="B80" s="173" t="s">
        <v>234</v>
      </c>
      <c r="C80" s="184" t="s">
        <v>235</v>
      </c>
      <c r="D80" s="174" t="s">
        <v>117</v>
      </c>
      <c r="E80" s="175">
        <v>2.7</v>
      </c>
      <c r="F80" s="176"/>
      <c r="G80" s="177">
        <f>ROUND(E80*F80,2)</f>
        <v>0</v>
      </c>
      <c r="H80" s="176"/>
      <c r="I80" s="177">
        <f>ROUND(E80*H80,2)</f>
        <v>0</v>
      </c>
      <c r="J80" s="176"/>
      <c r="K80" s="177">
        <f>ROUND(E80*J80,2)</f>
        <v>0</v>
      </c>
      <c r="L80" s="177">
        <v>21</v>
      </c>
      <c r="M80" s="177">
        <f>G80*(1+L80/100)</f>
        <v>0</v>
      </c>
      <c r="N80" s="177">
        <v>5.0400000000000002E-3</v>
      </c>
      <c r="O80" s="177">
        <f>ROUND(E80*N80,2)</f>
        <v>0.01</v>
      </c>
      <c r="P80" s="177">
        <v>0</v>
      </c>
      <c r="Q80" s="177">
        <f>ROUND(E80*P80,2)</f>
        <v>0</v>
      </c>
      <c r="R80" s="177" t="s">
        <v>231</v>
      </c>
      <c r="S80" s="177" t="s">
        <v>119</v>
      </c>
      <c r="T80" s="178" t="s">
        <v>119</v>
      </c>
      <c r="U80" s="154">
        <v>0</v>
      </c>
      <c r="V80" s="154">
        <f>ROUND(E80*U80,2)</f>
        <v>0</v>
      </c>
      <c r="W80" s="154"/>
      <c r="X80" s="154" t="s">
        <v>120</v>
      </c>
      <c r="Y80" s="144"/>
      <c r="Z80" s="144"/>
      <c r="AA80" s="144"/>
      <c r="AB80" s="144"/>
      <c r="AC80" s="144"/>
      <c r="AD80" s="144"/>
      <c r="AE80" s="144"/>
      <c r="AF80" s="144"/>
      <c r="AG80" s="144" t="s">
        <v>165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ht="20.399999999999999" outlineLevel="1" x14ac:dyDescent="0.25">
      <c r="A81" s="172">
        <v>35</v>
      </c>
      <c r="B81" s="173" t="s">
        <v>236</v>
      </c>
      <c r="C81" s="184" t="s">
        <v>237</v>
      </c>
      <c r="D81" s="174" t="s">
        <v>117</v>
      </c>
      <c r="E81" s="175">
        <v>2.7</v>
      </c>
      <c r="F81" s="176"/>
      <c r="G81" s="177">
        <f>ROUND(E81*F81,2)</f>
        <v>0</v>
      </c>
      <c r="H81" s="176"/>
      <c r="I81" s="177">
        <f>ROUND(E81*H81,2)</f>
        <v>0</v>
      </c>
      <c r="J81" s="176"/>
      <c r="K81" s="177">
        <f>ROUND(E81*J81,2)</f>
        <v>0</v>
      </c>
      <c r="L81" s="177">
        <v>21</v>
      </c>
      <c r="M81" s="177">
        <f>G81*(1+L81/100)</f>
        <v>0</v>
      </c>
      <c r="N81" s="177">
        <v>8.9999999999999998E-4</v>
      </c>
      <c r="O81" s="177">
        <f>ROUND(E81*N81,2)</f>
        <v>0</v>
      </c>
      <c r="P81" s="177">
        <v>0</v>
      </c>
      <c r="Q81" s="177">
        <f>ROUND(E81*P81,2)</f>
        <v>0</v>
      </c>
      <c r="R81" s="177" t="s">
        <v>231</v>
      </c>
      <c r="S81" s="177" t="s">
        <v>119</v>
      </c>
      <c r="T81" s="178" t="s">
        <v>119</v>
      </c>
      <c r="U81" s="154">
        <v>0</v>
      </c>
      <c r="V81" s="154">
        <f>ROUND(E81*U81,2)</f>
        <v>0</v>
      </c>
      <c r="W81" s="154"/>
      <c r="X81" s="154" t="s">
        <v>120</v>
      </c>
      <c r="Y81" s="144"/>
      <c r="Z81" s="144"/>
      <c r="AA81" s="144"/>
      <c r="AB81" s="144"/>
      <c r="AC81" s="144"/>
      <c r="AD81" s="144"/>
      <c r="AE81" s="144"/>
      <c r="AF81" s="144"/>
      <c r="AG81" s="144" t="s">
        <v>165</v>
      </c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outlineLevel="1" x14ac:dyDescent="0.25">
      <c r="A82" s="165">
        <v>36</v>
      </c>
      <c r="B82" s="166" t="s">
        <v>238</v>
      </c>
      <c r="C82" s="182" t="s">
        <v>239</v>
      </c>
      <c r="D82" s="167" t="s">
        <v>117</v>
      </c>
      <c r="E82" s="168">
        <v>2.97</v>
      </c>
      <c r="F82" s="169"/>
      <c r="G82" s="170">
        <f>ROUND(E82*F82,2)</f>
        <v>0</v>
      </c>
      <c r="H82" s="169"/>
      <c r="I82" s="170">
        <f>ROUND(E82*H82,2)</f>
        <v>0</v>
      </c>
      <c r="J82" s="169"/>
      <c r="K82" s="170">
        <f>ROUND(E82*J82,2)</f>
        <v>0</v>
      </c>
      <c r="L82" s="170">
        <v>21</v>
      </c>
      <c r="M82" s="170">
        <f>G82*(1+L82/100)</f>
        <v>0</v>
      </c>
      <c r="N82" s="170">
        <v>1.0999999999999999E-2</v>
      </c>
      <c r="O82" s="170">
        <f>ROUND(E82*N82,2)</f>
        <v>0.03</v>
      </c>
      <c r="P82" s="170">
        <v>0</v>
      </c>
      <c r="Q82" s="170">
        <f>ROUND(E82*P82,2)</f>
        <v>0</v>
      </c>
      <c r="R82" s="170"/>
      <c r="S82" s="170" t="s">
        <v>177</v>
      </c>
      <c r="T82" s="171" t="s">
        <v>178</v>
      </c>
      <c r="U82" s="154">
        <v>0</v>
      </c>
      <c r="V82" s="154">
        <f>ROUND(E82*U82,2)</f>
        <v>0</v>
      </c>
      <c r="W82" s="154"/>
      <c r="X82" s="154" t="s">
        <v>190</v>
      </c>
      <c r="Y82" s="144"/>
      <c r="Z82" s="144"/>
      <c r="AA82" s="144"/>
      <c r="AB82" s="144"/>
      <c r="AC82" s="144"/>
      <c r="AD82" s="144"/>
      <c r="AE82" s="144"/>
      <c r="AF82" s="144"/>
      <c r="AG82" s="144" t="s">
        <v>191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outlineLevel="1" x14ac:dyDescent="0.25">
      <c r="A83" s="151"/>
      <c r="B83" s="152"/>
      <c r="C83" s="183" t="s">
        <v>240</v>
      </c>
      <c r="D83" s="156"/>
      <c r="E83" s="157">
        <v>2.97</v>
      </c>
      <c r="F83" s="154"/>
      <c r="G83" s="154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4"/>
      <c r="V83" s="154"/>
      <c r="W83" s="154"/>
      <c r="X83" s="154"/>
      <c r="Y83" s="144"/>
      <c r="Z83" s="144"/>
      <c r="AA83" s="144"/>
      <c r="AB83" s="144"/>
      <c r="AC83" s="144"/>
      <c r="AD83" s="144"/>
      <c r="AE83" s="144"/>
      <c r="AF83" s="144"/>
      <c r="AG83" s="144" t="s">
        <v>123</v>
      </c>
      <c r="AH83" s="144">
        <v>0</v>
      </c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outlineLevel="1" x14ac:dyDescent="0.25">
      <c r="A84" s="151">
        <v>37</v>
      </c>
      <c r="B84" s="152" t="s">
        <v>241</v>
      </c>
      <c r="C84" s="185" t="s">
        <v>242</v>
      </c>
      <c r="D84" s="153" t="s">
        <v>0</v>
      </c>
      <c r="E84" s="179"/>
      <c r="F84" s="155"/>
      <c r="G84" s="154">
        <f>ROUND(E84*F84,2)</f>
        <v>0</v>
      </c>
      <c r="H84" s="155"/>
      <c r="I84" s="154">
        <f>ROUND(E84*H84,2)</f>
        <v>0</v>
      </c>
      <c r="J84" s="155"/>
      <c r="K84" s="154">
        <f>ROUND(E84*J84,2)</f>
        <v>0</v>
      </c>
      <c r="L84" s="154">
        <v>21</v>
      </c>
      <c r="M84" s="154">
        <f>G84*(1+L84/100)</f>
        <v>0</v>
      </c>
      <c r="N84" s="154">
        <v>0</v>
      </c>
      <c r="O84" s="154">
        <f>ROUND(E84*N84,2)</f>
        <v>0</v>
      </c>
      <c r="P84" s="154">
        <v>0</v>
      </c>
      <c r="Q84" s="154">
        <f>ROUND(E84*P84,2)</f>
        <v>0</v>
      </c>
      <c r="R84" s="154" t="s">
        <v>231</v>
      </c>
      <c r="S84" s="154" t="s">
        <v>119</v>
      </c>
      <c r="T84" s="154" t="s">
        <v>119</v>
      </c>
      <c r="U84" s="154">
        <v>0</v>
      </c>
      <c r="V84" s="154">
        <f>ROUND(E84*U84,2)</f>
        <v>0</v>
      </c>
      <c r="W84" s="154"/>
      <c r="X84" s="154" t="s">
        <v>198</v>
      </c>
      <c r="Y84" s="144"/>
      <c r="Z84" s="144"/>
      <c r="AA84" s="144"/>
      <c r="AB84" s="144"/>
      <c r="AC84" s="144"/>
      <c r="AD84" s="144"/>
      <c r="AE84" s="144"/>
      <c r="AF84" s="144"/>
      <c r="AG84" s="144" t="s">
        <v>199</v>
      </c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x14ac:dyDescent="0.25">
      <c r="A85" s="159" t="s">
        <v>113</v>
      </c>
      <c r="B85" s="160" t="s">
        <v>74</v>
      </c>
      <c r="C85" s="181" t="s">
        <v>75</v>
      </c>
      <c r="D85" s="161"/>
      <c r="E85" s="162"/>
      <c r="F85" s="163"/>
      <c r="G85" s="163">
        <f>SUMIF(AG86:AG95,"&lt;&gt;NOR",G86:G95)</f>
        <v>0</v>
      </c>
      <c r="H85" s="163"/>
      <c r="I85" s="163">
        <f>SUM(I86:I95)</f>
        <v>0</v>
      </c>
      <c r="J85" s="163"/>
      <c r="K85" s="163">
        <f>SUM(K86:K95)</f>
        <v>0</v>
      </c>
      <c r="L85" s="163"/>
      <c r="M85" s="163">
        <f>SUM(M86:M95)</f>
        <v>0</v>
      </c>
      <c r="N85" s="163"/>
      <c r="O85" s="163">
        <f>SUM(O86:O95)</f>
        <v>0.01</v>
      </c>
      <c r="P85" s="163"/>
      <c r="Q85" s="163">
        <f>SUM(Q86:Q95)</f>
        <v>0</v>
      </c>
      <c r="R85" s="163"/>
      <c r="S85" s="163"/>
      <c r="T85" s="164"/>
      <c r="U85" s="158"/>
      <c r="V85" s="158">
        <f>SUM(V86:V95)</f>
        <v>0</v>
      </c>
      <c r="W85" s="158"/>
      <c r="X85" s="158"/>
      <c r="AG85" t="s">
        <v>114</v>
      </c>
    </row>
    <row r="86" spans="1:60" ht="20.399999999999999" outlineLevel="1" x14ac:dyDescent="0.25">
      <c r="A86" s="165">
        <v>38</v>
      </c>
      <c r="B86" s="166" t="s">
        <v>243</v>
      </c>
      <c r="C86" s="182" t="s">
        <v>244</v>
      </c>
      <c r="D86" s="167" t="s">
        <v>117</v>
      </c>
      <c r="E86" s="168">
        <v>19.2</v>
      </c>
      <c r="F86" s="169"/>
      <c r="G86" s="170">
        <f>ROUND(E86*F86,2)</f>
        <v>0</v>
      </c>
      <c r="H86" s="169"/>
      <c r="I86" s="170">
        <f>ROUND(E86*H86,2)</f>
        <v>0</v>
      </c>
      <c r="J86" s="169"/>
      <c r="K86" s="170">
        <f>ROUND(E86*J86,2)</f>
        <v>0</v>
      </c>
      <c r="L86" s="170">
        <v>21</v>
      </c>
      <c r="M86" s="170">
        <f>G86*(1+L86/100)</f>
        <v>0</v>
      </c>
      <c r="N86" s="170">
        <v>2.9999999999999997E-4</v>
      </c>
      <c r="O86" s="170">
        <f>ROUND(E86*N86,2)</f>
        <v>0.01</v>
      </c>
      <c r="P86" s="170">
        <v>0</v>
      </c>
      <c r="Q86" s="170">
        <f>ROUND(E86*P86,2)</f>
        <v>0</v>
      </c>
      <c r="R86" s="170" t="s">
        <v>245</v>
      </c>
      <c r="S86" s="170" t="s">
        <v>119</v>
      </c>
      <c r="T86" s="171" t="s">
        <v>119</v>
      </c>
      <c r="U86" s="154">
        <v>0</v>
      </c>
      <c r="V86" s="154">
        <f>ROUND(E86*U86,2)</f>
        <v>0</v>
      </c>
      <c r="W86" s="154"/>
      <c r="X86" s="154" t="s">
        <v>120</v>
      </c>
      <c r="Y86" s="144"/>
      <c r="Z86" s="144"/>
      <c r="AA86" s="144"/>
      <c r="AB86" s="144"/>
      <c r="AC86" s="144"/>
      <c r="AD86" s="144"/>
      <c r="AE86" s="144"/>
      <c r="AF86" s="144"/>
      <c r="AG86" s="144" t="s">
        <v>165</v>
      </c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outlineLevel="1" x14ac:dyDescent="0.25">
      <c r="A87" s="151"/>
      <c r="B87" s="152"/>
      <c r="C87" s="183" t="s">
        <v>246</v>
      </c>
      <c r="D87" s="156"/>
      <c r="E87" s="157">
        <v>19.2</v>
      </c>
      <c r="F87" s="154"/>
      <c r="G87" s="154"/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4"/>
      <c r="V87" s="154"/>
      <c r="W87" s="154"/>
      <c r="X87" s="154"/>
      <c r="Y87" s="144"/>
      <c r="Z87" s="144"/>
      <c r="AA87" s="144"/>
      <c r="AB87" s="144"/>
      <c r="AC87" s="144"/>
      <c r="AD87" s="144"/>
      <c r="AE87" s="144"/>
      <c r="AF87" s="144"/>
      <c r="AG87" s="144" t="s">
        <v>123</v>
      </c>
      <c r="AH87" s="144">
        <v>0</v>
      </c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outlineLevel="1" x14ac:dyDescent="0.25">
      <c r="A88" s="172">
        <v>39</v>
      </c>
      <c r="B88" s="173" t="s">
        <v>247</v>
      </c>
      <c r="C88" s="184" t="s">
        <v>248</v>
      </c>
      <c r="D88" s="174" t="s">
        <v>117</v>
      </c>
      <c r="E88" s="175">
        <v>19.2</v>
      </c>
      <c r="F88" s="176"/>
      <c r="G88" s="177">
        <f>ROUND(E88*F88,2)</f>
        <v>0</v>
      </c>
      <c r="H88" s="176"/>
      <c r="I88" s="177">
        <f>ROUND(E88*H88,2)</f>
        <v>0</v>
      </c>
      <c r="J88" s="176"/>
      <c r="K88" s="177">
        <f>ROUND(E88*J88,2)</f>
        <v>0</v>
      </c>
      <c r="L88" s="177">
        <v>21</v>
      </c>
      <c r="M88" s="177">
        <f>G88*(1+L88/100)</f>
        <v>0</v>
      </c>
      <c r="N88" s="177">
        <v>1.3999999999999999E-4</v>
      </c>
      <c r="O88" s="177">
        <f>ROUND(E88*N88,2)</f>
        <v>0</v>
      </c>
      <c r="P88" s="177">
        <v>0</v>
      </c>
      <c r="Q88" s="177">
        <f>ROUND(E88*P88,2)</f>
        <v>0</v>
      </c>
      <c r="R88" s="177" t="s">
        <v>245</v>
      </c>
      <c r="S88" s="177" t="s">
        <v>119</v>
      </c>
      <c r="T88" s="178" t="s">
        <v>119</v>
      </c>
      <c r="U88" s="154">
        <v>0</v>
      </c>
      <c r="V88" s="154">
        <f>ROUND(E88*U88,2)</f>
        <v>0</v>
      </c>
      <c r="W88" s="154"/>
      <c r="X88" s="154" t="s">
        <v>120</v>
      </c>
      <c r="Y88" s="144"/>
      <c r="Z88" s="144"/>
      <c r="AA88" s="144"/>
      <c r="AB88" s="144"/>
      <c r="AC88" s="144"/>
      <c r="AD88" s="144"/>
      <c r="AE88" s="144"/>
      <c r="AF88" s="144"/>
      <c r="AG88" s="144" t="s">
        <v>165</v>
      </c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ht="20.399999999999999" outlineLevel="1" x14ac:dyDescent="0.25">
      <c r="A89" s="165">
        <v>40</v>
      </c>
      <c r="B89" s="166" t="s">
        <v>249</v>
      </c>
      <c r="C89" s="182" t="s">
        <v>250</v>
      </c>
      <c r="D89" s="167" t="s">
        <v>206</v>
      </c>
      <c r="E89" s="168">
        <v>36.799999999999997</v>
      </c>
      <c r="F89" s="169"/>
      <c r="G89" s="170">
        <f>ROUND(E89*F89,2)</f>
        <v>0</v>
      </c>
      <c r="H89" s="169"/>
      <c r="I89" s="170">
        <f>ROUND(E89*H89,2)</f>
        <v>0</v>
      </c>
      <c r="J89" s="169"/>
      <c r="K89" s="170">
        <f>ROUND(E89*J89,2)</f>
        <v>0</v>
      </c>
      <c r="L89" s="170">
        <v>21</v>
      </c>
      <c r="M89" s="170">
        <f>G89*(1+L89/100)</f>
        <v>0</v>
      </c>
      <c r="N89" s="170">
        <v>9.0000000000000006E-5</v>
      </c>
      <c r="O89" s="170">
        <f>ROUND(E89*N89,2)</f>
        <v>0</v>
      </c>
      <c r="P89" s="170">
        <v>0</v>
      </c>
      <c r="Q89" s="170">
        <f>ROUND(E89*P89,2)</f>
        <v>0</v>
      </c>
      <c r="R89" s="170" t="s">
        <v>245</v>
      </c>
      <c r="S89" s="170" t="s">
        <v>119</v>
      </c>
      <c r="T89" s="171" t="s">
        <v>119</v>
      </c>
      <c r="U89" s="154">
        <v>0</v>
      </c>
      <c r="V89" s="154">
        <f>ROUND(E89*U89,2)</f>
        <v>0</v>
      </c>
      <c r="W89" s="154"/>
      <c r="X89" s="154" t="s">
        <v>120</v>
      </c>
      <c r="Y89" s="144"/>
      <c r="Z89" s="144"/>
      <c r="AA89" s="144"/>
      <c r="AB89" s="144"/>
      <c r="AC89" s="144"/>
      <c r="AD89" s="144"/>
      <c r="AE89" s="144"/>
      <c r="AF89" s="144"/>
      <c r="AG89" s="144" t="s">
        <v>165</v>
      </c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outlineLevel="1" x14ac:dyDescent="0.25">
      <c r="A90" s="151"/>
      <c r="B90" s="152"/>
      <c r="C90" s="247" t="s">
        <v>251</v>
      </c>
      <c r="D90" s="248"/>
      <c r="E90" s="248"/>
      <c r="F90" s="248"/>
      <c r="G90" s="248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54"/>
      <c r="X90" s="154"/>
      <c r="Y90" s="144"/>
      <c r="Z90" s="144"/>
      <c r="AA90" s="144"/>
      <c r="AB90" s="144"/>
      <c r="AC90" s="144"/>
      <c r="AD90" s="144"/>
      <c r="AE90" s="144"/>
      <c r="AF90" s="144"/>
      <c r="AG90" s="144" t="s">
        <v>131</v>
      </c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</row>
    <row r="91" spans="1:60" outlineLevel="1" x14ac:dyDescent="0.25">
      <c r="A91" s="151"/>
      <c r="B91" s="152"/>
      <c r="C91" s="183" t="s">
        <v>252</v>
      </c>
      <c r="D91" s="156"/>
      <c r="E91" s="157">
        <v>12.8</v>
      </c>
      <c r="F91" s="154"/>
      <c r="G91" s="154"/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4"/>
      <c r="V91" s="154"/>
      <c r="W91" s="154"/>
      <c r="X91" s="154"/>
      <c r="Y91" s="144"/>
      <c r="Z91" s="144"/>
      <c r="AA91" s="144"/>
      <c r="AB91" s="144"/>
      <c r="AC91" s="144"/>
      <c r="AD91" s="144"/>
      <c r="AE91" s="144"/>
      <c r="AF91" s="144"/>
      <c r="AG91" s="144" t="s">
        <v>123</v>
      </c>
      <c r="AH91" s="144">
        <v>0</v>
      </c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5">
      <c r="A92" s="151"/>
      <c r="B92" s="152"/>
      <c r="C92" s="183" t="s">
        <v>253</v>
      </c>
      <c r="D92" s="156"/>
      <c r="E92" s="157">
        <v>24</v>
      </c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44"/>
      <c r="Z92" s="144"/>
      <c r="AA92" s="144"/>
      <c r="AB92" s="144"/>
      <c r="AC92" s="144"/>
      <c r="AD92" s="144"/>
      <c r="AE92" s="144"/>
      <c r="AF92" s="144"/>
      <c r="AG92" s="144" t="s">
        <v>123</v>
      </c>
      <c r="AH92" s="144">
        <v>0</v>
      </c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outlineLevel="1" x14ac:dyDescent="0.25">
      <c r="A93" s="165">
        <v>41</v>
      </c>
      <c r="B93" s="166" t="s">
        <v>254</v>
      </c>
      <c r="C93" s="182" t="s">
        <v>255</v>
      </c>
      <c r="D93" s="167" t="s">
        <v>206</v>
      </c>
      <c r="E93" s="168">
        <v>36.799999999999997</v>
      </c>
      <c r="F93" s="169"/>
      <c r="G93" s="170">
        <f>ROUND(E93*F93,2)</f>
        <v>0</v>
      </c>
      <c r="H93" s="169"/>
      <c r="I93" s="170">
        <f>ROUND(E93*H93,2)</f>
        <v>0</v>
      </c>
      <c r="J93" s="169"/>
      <c r="K93" s="170">
        <f>ROUND(E93*J93,2)</f>
        <v>0</v>
      </c>
      <c r="L93" s="170">
        <v>21</v>
      </c>
      <c r="M93" s="170">
        <f>G93*(1+L93/100)</f>
        <v>0</v>
      </c>
      <c r="N93" s="170">
        <v>3.0000000000000001E-5</v>
      </c>
      <c r="O93" s="170">
        <f>ROUND(E93*N93,2)</f>
        <v>0</v>
      </c>
      <c r="P93" s="170">
        <v>0</v>
      </c>
      <c r="Q93" s="170">
        <f>ROUND(E93*P93,2)</f>
        <v>0</v>
      </c>
      <c r="R93" s="170" t="s">
        <v>245</v>
      </c>
      <c r="S93" s="170" t="s">
        <v>119</v>
      </c>
      <c r="T93" s="171" t="s">
        <v>119</v>
      </c>
      <c r="U93" s="154">
        <v>0</v>
      </c>
      <c r="V93" s="154">
        <f>ROUND(E93*U93,2)</f>
        <v>0</v>
      </c>
      <c r="W93" s="154"/>
      <c r="X93" s="154" t="s">
        <v>120</v>
      </c>
      <c r="Y93" s="144"/>
      <c r="Z93" s="144"/>
      <c r="AA93" s="144"/>
      <c r="AB93" s="144"/>
      <c r="AC93" s="144"/>
      <c r="AD93" s="144"/>
      <c r="AE93" s="144"/>
      <c r="AF93" s="144"/>
      <c r="AG93" s="144" t="s">
        <v>165</v>
      </c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outlineLevel="1" x14ac:dyDescent="0.25">
      <c r="A94" s="151"/>
      <c r="B94" s="152"/>
      <c r="C94" s="247" t="s">
        <v>251</v>
      </c>
      <c r="D94" s="248"/>
      <c r="E94" s="248"/>
      <c r="F94" s="248"/>
      <c r="G94" s="248"/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4"/>
      <c r="V94" s="154"/>
      <c r="W94" s="154"/>
      <c r="X94" s="154"/>
      <c r="Y94" s="144"/>
      <c r="Z94" s="144"/>
      <c r="AA94" s="144"/>
      <c r="AB94" s="144"/>
      <c r="AC94" s="144"/>
      <c r="AD94" s="144"/>
      <c r="AE94" s="144"/>
      <c r="AF94" s="144"/>
      <c r="AG94" s="144" t="s">
        <v>131</v>
      </c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outlineLevel="1" x14ac:dyDescent="0.25">
      <c r="A95" s="172">
        <v>42</v>
      </c>
      <c r="B95" s="173" t="s">
        <v>256</v>
      </c>
      <c r="C95" s="184" t="s">
        <v>257</v>
      </c>
      <c r="D95" s="174" t="s">
        <v>117</v>
      </c>
      <c r="E95" s="175">
        <v>19.2</v>
      </c>
      <c r="F95" s="176"/>
      <c r="G95" s="177">
        <f>ROUND(E95*F95,2)</f>
        <v>0</v>
      </c>
      <c r="H95" s="176"/>
      <c r="I95" s="177">
        <f>ROUND(E95*H95,2)</f>
        <v>0</v>
      </c>
      <c r="J95" s="176"/>
      <c r="K95" s="177">
        <f>ROUND(E95*J95,2)</f>
        <v>0</v>
      </c>
      <c r="L95" s="177">
        <v>21</v>
      </c>
      <c r="M95" s="177">
        <f>G95*(1+L95/100)</f>
        <v>0</v>
      </c>
      <c r="N95" s="177">
        <v>5.0000000000000002E-5</v>
      </c>
      <c r="O95" s="177">
        <f>ROUND(E95*N95,2)</f>
        <v>0</v>
      </c>
      <c r="P95" s="177">
        <v>0</v>
      </c>
      <c r="Q95" s="177">
        <f>ROUND(E95*P95,2)</f>
        <v>0</v>
      </c>
      <c r="R95" s="177" t="s">
        <v>245</v>
      </c>
      <c r="S95" s="177" t="s">
        <v>119</v>
      </c>
      <c r="T95" s="178" t="s">
        <v>119</v>
      </c>
      <c r="U95" s="154">
        <v>0</v>
      </c>
      <c r="V95" s="154">
        <f>ROUND(E95*U95,2)</f>
        <v>0</v>
      </c>
      <c r="W95" s="154"/>
      <c r="X95" s="154" t="s">
        <v>120</v>
      </c>
      <c r="Y95" s="144"/>
      <c r="Z95" s="144"/>
      <c r="AA95" s="144"/>
      <c r="AB95" s="144"/>
      <c r="AC95" s="144"/>
      <c r="AD95" s="144"/>
      <c r="AE95" s="144"/>
      <c r="AF95" s="144"/>
      <c r="AG95" s="144" t="s">
        <v>165</v>
      </c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x14ac:dyDescent="0.25">
      <c r="A96" s="159" t="s">
        <v>113</v>
      </c>
      <c r="B96" s="160" t="s">
        <v>76</v>
      </c>
      <c r="C96" s="181" t="s">
        <v>77</v>
      </c>
      <c r="D96" s="161"/>
      <c r="E96" s="162"/>
      <c r="F96" s="163"/>
      <c r="G96" s="163">
        <f>SUMIF(AG97:AG101,"&lt;&gt;NOR",G97:G101)</f>
        <v>0</v>
      </c>
      <c r="H96" s="163"/>
      <c r="I96" s="163">
        <f>SUM(I97:I101)</f>
        <v>0</v>
      </c>
      <c r="J96" s="163"/>
      <c r="K96" s="163">
        <f>SUM(K97:K101)</f>
        <v>0</v>
      </c>
      <c r="L96" s="163"/>
      <c r="M96" s="163">
        <f>SUM(M97:M101)</f>
        <v>0</v>
      </c>
      <c r="N96" s="163"/>
      <c r="O96" s="163">
        <f>SUM(O97:O101)</f>
        <v>0.04</v>
      </c>
      <c r="P96" s="163"/>
      <c r="Q96" s="163">
        <f>SUM(Q97:Q101)</f>
        <v>0</v>
      </c>
      <c r="R96" s="163"/>
      <c r="S96" s="163"/>
      <c r="T96" s="164"/>
      <c r="U96" s="158"/>
      <c r="V96" s="158">
        <f>SUM(V97:V101)</f>
        <v>0</v>
      </c>
      <c r="W96" s="158"/>
      <c r="X96" s="158"/>
      <c r="AG96" t="s">
        <v>114</v>
      </c>
    </row>
    <row r="97" spans="1:60" outlineLevel="1" x14ac:dyDescent="0.25">
      <c r="A97" s="172">
        <v>43</v>
      </c>
      <c r="B97" s="173" t="s">
        <v>258</v>
      </c>
      <c r="C97" s="184" t="s">
        <v>259</v>
      </c>
      <c r="D97" s="174" t="s">
        <v>117</v>
      </c>
      <c r="E97" s="175">
        <v>164.39</v>
      </c>
      <c r="F97" s="176"/>
      <c r="G97" s="177">
        <f>ROUND(E97*F97,2)</f>
        <v>0</v>
      </c>
      <c r="H97" s="176"/>
      <c r="I97" s="177">
        <f>ROUND(E97*H97,2)</f>
        <v>0</v>
      </c>
      <c r="J97" s="176"/>
      <c r="K97" s="177">
        <f>ROUND(E97*J97,2)</f>
        <v>0</v>
      </c>
      <c r="L97" s="177">
        <v>21</v>
      </c>
      <c r="M97" s="177">
        <f>G97*(1+L97/100)</f>
        <v>0</v>
      </c>
      <c r="N97" s="177">
        <v>0</v>
      </c>
      <c r="O97" s="177">
        <f>ROUND(E97*N97,2)</f>
        <v>0</v>
      </c>
      <c r="P97" s="177">
        <v>0</v>
      </c>
      <c r="Q97" s="177">
        <f>ROUND(E97*P97,2)</f>
        <v>0</v>
      </c>
      <c r="R97" s="177" t="s">
        <v>260</v>
      </c>
      <c r="S97" s="177" t="s">
        <v>119</v>
      </c>
      <c r="T97" s="178" t="s">
        <v>119</v>
      </c>
      <c r="U97" s="154">
        <v>0</v>
      </c>
      <c r="V97" s="154">
        <f>ROUND(E97*U97,2)</f>
        <v>0</v>
      </c>
      <c r="W97" s="154"/>
      <c r="X97" s="154" t="s">
        <v>120</v>
      </c>
      <c r="Y97" s="144"/>
      <c r="Z97" s="144"/>
      <c r="AA97" s="144"/>
      <c r="AB97" s="144"/>
      <c r="AC97" s="144"/>
      <c r="AD97" s="144"/>
      <c r="AE97" s="144"/>
      <c r="AF97" s="144"/>
      <c r="AG97" s="144" t="s">
        <v>165</v>
      </c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outlineLevel="1" x14ac:dyDescent="0.25">
      <c r="A98" s="165">
        <v>44</v>
      </c>
      <c r="B98" s="166" t="s">
        <v>261</v>
      </c>
      <c r="C98" s="182" t="s">
        <v>262</v>
      </c>
      <c r="D98" s="167" t="s">
        <v>117</v>
      </c>
      <c r="E98" s="168">
        <v>164.39</v>
      </c>
      <c r="F98" s="169"/>
      <c r="G98" s="170">
        <f>ROUND(E98*F98,2)</f>
        <v>0</v>
      </c>
      <c r="H98" s="169"/>
      <c r="I98" s="170">
        <f>ROUND(E98*H98,2)</f>
        <v>0</v>
      </c>
      <c r="J98" s="169"/>
      <c r="K98" s="170">
        <f>ROUND(E98*J98,2)</f>
        <v>0</v>
      </c>
      <c r="L98" s="170">
        <v>21</v>
      </c>
      <c r="M98" s="170">
        <f>G98*(1+L98/100)</f>
        <v>0</v>
      </c>
      <c r="N98" s="170">
        <v>1.2999999999999999E-4</v>
      </c>
      <c r="O98" s="170">
        <f>ROUND(E98*N98,2)</f>
        <v>0.02</v>
      </c>
      <c r="P98" s="170">
        <v>0</v>
      </c>
      <c r="Q98" s="170">
        <f>ROUND(E98*P98,2)</f>
        <v>0</v>
      </c>
      <c r="R98" s="170" t="s">
        <v>260</v>
      </c>
      <c r="S98" s="170" t="s">
        <v>119</v>
      </c>
      <c r="T98" s="171" t="s">
        <v>119</v>
      </c>
      <c r="U98" s="154">
        <v>0</v>
      </c>
      <c r="V98" s="154">
        <f>ROUND(E98*U98,2)</f>
        <v>0</v>
      </c>
      <c r="W98" s="154"/>
      <c r="X98" s="154" t="s">
        <v>120</v>
      </c>
      <c r="Y98" s="144"/>
      <c r="Z98" s="144"/>
      <c r="AA98" s="144"/>
      <c r="AB98" s="144"/>
      <c r="AC98" s="144"/>
      <c r="AD98" s="144"/>
      <c r="AE98" s="144"/>
      <c r="AF98" s="144"/>
      <c r="AG98" s="144" t="s">
        <v>165</v>
      </c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outlineLevel="1" x14ac:dyDescent="0.25">
      <c r="A99" s="151"/>
      <c r="B99" s="152"/>
      <c r="C99" s="183" t="s">
        <v>263</v>
      </c>
      <c r="D99" s="156"/>
      <c r="E99" s="157">
        <v>73.260000000000005</v>
      </c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4"/>
      <c r="V99" s="154"/>
      <c r="W99" s="154"/>
      <c r="X99" s="154"/>
      <c r="Y99" s="144"/>
      <c r="Z99" s="144"/>
      <c r="AA99" s="144"/>
      <c r="AB99" s="144"/>
      <c r="AC99" s="144"/>
      <c r="AD99" s="144"/>
      <c r="AE99" s="144"/>
      <c r="AF99" s="144"/>
      <c r="AG99" s="144" t="s">
        <v>123</v>
      </c>
      <c r="AH99" s="144">
        <v>0</v>
      </c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outlineLevel="1" x14ac:dyDescent="0.25">
      <c r="A100" s="151"/>
      <c r="B100" s="152"/>
      <c r="C100" s="183" t="s">
        <v>264</v>
      </c>
      <c r="D100" s="156"/>
      <c r="E100" s="157">
        <v>91.13</v>
      </c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4"/>
      <c r="V100" s="154"/>
      <c r="W100" s="154"/>
      <c r="X100" s="154"/>
      <c r="Y100" s="144"/>
      <c r="Z100" s="144"/>
      <c r="AA100" s="144"/>
      <c r="AB100" s="144"/>
      <c r="AC100" s="144"/>
      <c r="AD100" s="144"/>
      <c r="AE100" s="144"/>
      <c r="AF100" s="144"/>
      <c r="AG100" s="144" t="s">
        <v>123</v>
      </c>
      <c r="AH100" s="144">
        <v>0</v>
      </c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outlineLevel="1" x14ac:dyDescent="0.25">
      <c r="A101" s="172">
        <v>45</v>
      </c>
      <c r="B101" s="173" t="s">
        <v>265</v>
      </c>
      <c r="C101" s="184" t="s">
        <v>266</v>
      </c>
      <c r="D101" s="174" t="s">
        <v>117</v>
      </c>
      <c r="E101" s="175">
        <v>164.39</v>
      </c>
      <c r="F101" s="176"/>
      <c r="G101" s="177">
        <f>ROUND(E101*F101,2)</f>
        <v>0</v>
      </c>
      <c r="H101" s="176"/>
      <c r="I101" s="177">
        <f>ROUND(E101*H101,2)</f>
        <v>0</v>
      </c>
      <c r="J101" s="176"/>
      <c r="K101" s="177">
        <f>ROUND(E101*J101,2)</f>
        <v>0</v>
      </c>
      <c r="L101" s="177">
        <v>21</v>
      </c>
      <c r="M101" s="177">
        <f>G101*(1+L101/100)</f>
        <v>0</v>
      </c>
      <c r="N101" s="177">
        <v>1.4999999999999999E-4</v>
      </c>
      <c r="O101" s="177">
        <f>ROUND(E101*N101,2)</f>
        <v>0.02</v>
      </c>
      <c r="P101" s="177">
        <v>0</v>
      </c>
      <c r="Q101" s="177">
        <f>ROUND(E101*P101,2)</f>
        <v>0</v>
      </c>
      <c r="R101" s="177" t="s">
        <v>260</v>
      </c>
      <c r="S101" s="177" t="s">
        <v>119</v>
      </c>
      <c r="T101" s="178" t="s">
        <v>119</v>
      </c>
      <c r="U101" s="154">
        <v>0</v>
      </c>
      <c r="V101" s="154">
        <f>ROUND(E101*U101,2)</f>
        <v>0</v>
      </c>
      <c r="W101" s="154"/>
      <c r="X101" s="154" t="s">
        <v>120</v>
      </c>
      <c r="Y101" s="144"/>
      <c r="Z101" s="144"/>
      <c r="AA101" s="144"/>
      <c r="AB101" s="144"/>
      <c r="AC101" s="144"/>
      <c r="AD101" s="144"/>
      <c r="AE101" s="144"/>
      <c r="AF101" s="144"/>
      <c r="AG101" s="144" t="s">
        <v>165</v>
      </c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x14ac:dyDescent="0.25">
      <c r="A102" s="159" t="s">
        <v>113</v>
      </c>
      <c r="B102" s="160" t="s">
        <v>78</v>
      </c>
      <c r="C102" s="181" t="s">
        <v>79</v>
      </c>
      <c r="D102" s="161"/>
      <c r="E102" s="162"/>
      <c r="F102" s="163"/>
      <c r="G102" s="163">
        <f>SUMIF(AG103:AG105,"&lt;&gt;NOR",G103:G105)</f>
        <v>0</v>
      </c>
      <c r="H102" s="163"/>
      <c r="I102" s="163">
        <f>SUM(I103:I105)</f>
        <v>0</v>
      </c>
      <c r="J102" s="163"/>
      <c r="K102" s="163">
        <f>SUM(K103:K105)</f>
        <v>0</v>
      </c>
      <c r="L102" s="163"/>
      <c r="M102" s="163">
        <f>SUM(M103:M105)</f>
        <v>0</v>
      </c>
      <c r="N102" s="163"/>
      <c r="O102" s="163">
        <f>SUM(O103:O105)</f>
        <v>0.06</v>
      </c>
      <c r="P102" s="163"/>
      <c r="Q102" s="163">
        <f>SUM(Q103:Q105)</f>
        <v>0</v>
      </c>
      <c r="R102" s="163"/>
      <c r="S102" s="163"/>
      <c r="T102" s="164"/>
      <c r="U102" s="158"/>
      <c r="V102" s="158">
        <f>SUM(V103:V105)</f>
        <v>0</v>
      </c>
      <c r="W102" s="158"/>
      <c r="X102" s="158"/>
      <c r="AG102" t="s">
        <v>114</v>
      </c>
    </row>
    <row r="103" spans="1:60" outlineLevel="1" x14ac:dyDescent="0.25">
      <c r="A103" s="165">
        <v>46</v>
      </c>
      <c r="B103" s="166" t="s">
        <v>267</v>
      </c>
      <c r="C103" s="182" t="s">
        <v>268</v>
      </c>
      <c r="D103" s="167" t="s">
        <v>117</v>
      </c>
      <c r="E103" s="168">
        <v>15.75</v>
      </c>
      <c r="F103" s="169"/>
      <c r="G103" s="170">
        <f>ROUND(E103*F103,2)</f>
        <v>0</v>
      </c>
      <c r="H103" s="169"/>
      <c r="I103" s="170">
        <f>ROUND(E103*H103,2)</f>
        <v>0</v>
      </c>
      <c r="J103" s="169"/>
      <c r="K103" s="170">
        <f>ROUND(E103*J103,2)</f>
        <v>0</v>
      </c>
      <c r="L103" s="170">
        <v>21</v>
      </c>
      <c r="M103" s="170">
        <f>G103*(1+L103/100)</f>
        <v>0</v>
      </c>
      <c r="N103" s="170">
        <v>3.82E-3</v>
      </c>
      <c r="O103" s="170">
        <f>ROUND(E103*N103,2)</f>
        <v>0.06</v>
      </c>
      <c r="P103" s="170">
        <v>0</v>
      </c>
      <c r="Q103" s="170">
        <f>ROUND(E103*P103,2)</f>
        <v>0</v>
      </c>
      <c r="R103" s="170"/>
      <c r="S103" s="170" t="s">
        <v>177</v>
      </c>
      <c r="T103" s="171" t="s">
        <v>178</v>
      </c>
      <c r="U103" s="154">
        <v>0</v>
      </c>
      <c r="V103" s="154">
        <f>ROUND(E103*U103,2)</f>
        <v>0</v>
      </c>
      <c r="W103" s="154"/>
      <c r="X103" s="154" t="s">
        <v>120</v>
      </c>
      <c r="Y103" s="144"/>
      <c r="Z103" s="144"/>
      <c r="AA103" s="144"/>
      <c r="AB103" s="144"/>
      <c r="AC103" s="144"/>
      <c r="AD103" s="144"/>
      <c r="AE103" s="144"/>
      <c r="AF103" s="144"/>
      <c r="AG103" s="144" t="s">
        <v>121</v>
      </c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outlineLevel="1" x14ac:dyDescent="0.25">
      <c r="A104" s="151"/>
      <c r="B104" s="152"/>
      <c r="C104" s="183" t="s">
        <v>269</v>
      </c>
      <c r="D104" s="156"/>
      <c r="E104" s="157">
        <v>15.75</v>
      </c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44"/>
      <c r="Z104" s="144"/>
      <c r="AA104" s="144"/>
      <c r="AB104" s="144"/>
      <c r="AC104" s="144"/>
      <c r="AD104" s="144"/>
      <c r="AE104" s="144"/>
      <c r="AF104" s="144"/>
      <c r="AG104" s="144" t="s">
        <v>123</v>
      </c>
      <c r="AH104" s="144">
        <v>0</v>
      </c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4"/>
      <c r="AZ104" s="144"/>
      <c r="BA104" s="144"/>
      <c r="BB104" s="144"/>
      <c r="BC104" s="144"/>
      <c r="BD104" s="144"/>
      <c r="BE104" s="144"/>
      <c r="BF104" s="144"/>
      <c r="BG104" s="144"/>
      <c r="BH104" s="144"/>
    </row>
    <row r="105" spans="1:60" outlineLevel="1" x14ac:dyDescent="0.25">
      <c r="A105" s="172">
        <v>47</v>
      </c>
      <c r="B105" s="173" t="s">
        <v>270</v>
      </c>
      <c r="C105" s="184" t="s">
        <v>271</v>
      </c>
      <c r="D105" s="174" t="s">
        <v>0</v>
      </c>
      <c r="E105" s="175">
        <v>71.426249999999996</v>
      </c>
      <c r="F105" s="176"/>
      <c r="G105" s="177">
        <f>ROUND(E105*F105,2)</f>
        <v>0</v>
      </c>
      <c r="H105" s="176"/>
      <c r="I105" s="177">
        <f>ROUND(E105*H105,2)</f>
        <v>0</v>
      </c>
      <c r="J105" s="176"/>
      <c r="K105" s="177">
        <f>ROUND(E105*J105,2)</f>
        <v>0</v>
      </c>
      <c r="L105" s="177">
        <v>21</v>
      </c>
      <c r="M105" s="177">
        <f>G105*(1+L105/100)</f>
        <v>0</v>
      </c>
      <c r="N105" s="177">
        <v>0</v>
      </c>
      <c r="O105" s="177">
        <f>ROUND(E105*N105,2)</f>
        <v>0</v>
      </c>
      <c r="P105" s="177">
        <v>0</v>
      </c>
      <c r="Q105" s="177">
        <f>ROUND(E105*P105,2)</f>
        <v>0</v>
      </c>
      <c r="R105" s="177"/>
      <c r="S105" s="177" t="s">
        <v>177</v>
      </c>
      <c r="T105" s="178" t="s">
        <v>178</v>
      </c>
      <c r="U105" s="154">
        <v>0</v>
      </c>
      <c r="V105" s="154">
        <f>ROUND(E105*U105,2)</f>
        <v>0</v>
      </c>
      <c r="W105" s="154"/>
      <c r="X105" s="154" t="s">
        <v>120</v>
      </c>
      <c r="Y105" s="144"/>
      <c r="Z105" s="144"/>
      <c r="AA105" s="144"/>
      <c r="AB105" s="144"/>
      <c r="AC105" s="144"/>
      <c r="AD105" s="144"/>
      <c r="AE105" s="144"/>
      <c r="AF105" s="144"/>
      <c r="AG105" s="144" t="s">
        <v>272</v>
      </c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4"/>
      <c r="AZ105" s="144"/>
      <c r="BA105" s="144"/>
      <c r="BB105" s="144"/>
      <c r="BC105" s="144"/>
      <c r="BD105" s="144"/>
      <c r="BE105" s="144"/>
      <c r="BF105" s="144"/>
      <c r="BG105" s="144"/>
      <c r="BH105" s="144"/>
    </row>
    <row r="106" spans="1:60" x14ac:dyDescent="0.25">
      <c r="A106" s="159" t="s">
        <v>113</v>
      </c>
      <c r="B106" s="160" t="s">
        <v>80</v>
      </c>
      <c r="C106" s="181" t="s">
        <v>81</v>
      </c>
      <c r="D106" s="161"/>
      <c r="E106" s="162"/>
      <c r="F106" s="163"/>
      <c r="G106" s="163">
        <f>SUMIF(AG107:AG110,"&lt;&gt;NOR",G107:G110)</f>
        <v>0</v>
      </c>
      <c r="H106" s="163"/>
      <c r="I106" s="163">
        <f>SUM(I107:I110)</f>
        <v>0</v>
      </c>
      <c r="J106" s="163"/>
      <c r="K106" s="163">
        <f>SUM(K107:K110)</f>
        <v>0</v>
      </c>
      <c r="L106" s="163"/>
      <c r="M106" s="163">
        <f>SUM(M107:M110)</f>
        <v>0</v>
      </c>
      <c r="N106" s="163"/>
      <c r="O106" s="163">
        <f>SUM(O107:O110)</f>
        <v>7.0000000000000007E-2</v>
      </c>
      <c r="P106" s="163"/>
      <c r="Q106" s="163">
        <f>SUM(Q107:Q110)</f>
        <v>0</v>
      </c>
      <c r="R106" s="163"/>
      <c r="S106" s="163"/>
      <c r="T106" s="164"/>
      <c r="U106" s="158"/>
      <c r="V106" s="158">
        <f>SUM(V107:V110)</f>
        <v>0</v>
      </c>
      <c r="W106" s="158"/>
      <c r="X106" s="158"/>
      <c r="AG106" t="s">
        <v>114</v>
      </c>
    </row>
    <row r="107" spans="1:60" outlineLevel="1" x14ac:dyDescent="0.25">
      <c r="A107" s="172">
        <v>48</v>
      </c>
      <c r="B107" s="173" t="s">
        <v>273</v>
      </c>
      <c r="C107" s="184" t="s">
        <v>274</v>
      </c>
      <c r="D107" s="174" t="s">
        <v>163</v>
      </c>
      <c r="E107" s="175">
        <v>1</v>
      </c>
      <c r="F107" s="176"/>
      <c r="G107" s="177">
        <f>ROUND(E107*F107,2)</f>
        <v>0</v>
      </c>
      <c r="H107" s="176"/>
      <c r="I107" s="177">
        <f>ROUND(E107*H107,2)</f>
        <v>0</v>
      </c>
      <c r="J107" s="176"/>
      <c r="K107" s="177">
        <f>ROUND(E107*J107,2)</f>
        <v>0</v>
      </c>
      <c r="L107" s="177">
        <v>21</v>
      </c>
      <c r="M107" s="177">
        <f>G107*(1+L107/100)</f>
        <v>0</v>
      </c>
      <c r="N107" s="177">
        <v>0</v>
      </c>
      <c r="O107" s="177">
        <f>ROUND(E107*N107,2)</f>
        <v>0</v>
      </c>
      <c r="P107" s="177">
        <v>0</v>
      </c>
      <c r="Q107" s="177">
        <f>ROUND(E107*P107,2)</f>
        <v>0</v>
      </c>
      <c r="R107" s="177"/>
      <c r="S107" s="177" t="s">
        <v>177</v>
      </c>
      <c r="T107" s="178" t="s">
        <v>178</v>
      </c>
      <c r="U107" s="154">
        <v>0</v>
      </c>
      <c r="V107" s="154">
        <f>ROUND(E107*U107,2)</f>
        <v>0</v>
      </c>
      <c r="W107" s="154"/>
      <c r="X107" s="154" t="s">
        <v>120</v>
      </c>
      <c r="Y107" s="144"/>
      <c r="Z107" s="144"/>
      <c r="AA107" s="144"/>
      <c r="AB107" s="144"/>
      <c r="AC107" s="144"/>
      <c r="AD107" s="144"/>
      <c r="AE107" s="144"/>
      <c r="AF107" s="144"/>
      <c r="AG107" s="144" t="s">
        <v>121</v>
      </c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4"/>
      <c r="AZ107" s="144"/>
      <c r="BA107" s="144"/>
      <c r="BB107" s="144"/>
      <c r="BC107" s="144"/>
      <c r="BD107" s="144"/>
      <c r="BE107" s="144"/>
      <c r="BF107" s="144"/>
      <c r="BG107" s="144"/>
      <c r="BH107" s="144"/>
    </row>
    <row r="108" spans="1:60" ht="20.399999999999999" outlineLevel="1" x14ac:dyDescent="0.25">
      <c r="A108" s="172">
        <v>49</v>
      </c>
      <c r="B108" s="173" t="s">
        <v>275</v>
      </c>
      <c r="C108" s="184" t="s">
        <v>276</v>
      </c>
      <c r="D108" s="174" t="s">
        <v>163</v>
      </c>
      <c r="E108" s="175">
        <v>1</v>
      </c>
      <c r="F108" s="176"/>
      <c r="G108" s="177">
        <f>ROUND(E108*F108,2)</f>
        <v>0</v>
      </c>
      <c r="H108" s="176"/>
      <c r="I108" s="177">
        <f>ROUND(E108*H108,2)</f>
        <v>0</v>
      </c>
      <c r="J108" s="176"/>
      <c r="K108" s="177">
        <f>ROUND(E108*J108,2)</f>
        <v>0</v>
      </c>
      <c r="L108" s="177">
        <v>21</v>
      </c>
      <c r="M108" s="177">
        <f>G108*(1+L108/100)</f>
        <v>0</v>
      </c>
      <c r="N108" s="177">
        <v>0</v>
      </c>
      <c r="O108" s="177">
        <f>ROUND(E108*N108,2)</f>
        <v>0</v>
      </c>
      <c r="P108" s="177">
        <v>0</v>
      </c>
      <c r="Q108" s="177">
        <f>ROUND(E108*P108,2)</f>
        <v>0</v>
      </c>
      <c r="R108" s="177"/>
      <c r="S108" s="177" t="s">
        <v>177</v>
      </c>
      <c r="T108" s="178" t="s">
        <v>178</v>
      </c>
      <c r="U108" s="154">
        <v>0</v>
      </c>
      <c r="V108" s="154">
        <f>ROUND(E108*U108,2)</f>
        <v>0</v>
      </c>
      <c r="W108" s="154"/>
      <c r="X108" s="154" t="s">
        <v>120</v>
      </c>
      <c r="Y108" s="144"/>
      <c r="Z108" s="144"/>
      <c r="AA108" s="144"/>
      <c r="AB108" s="144"/>
      <c r="AC108" s="144"/>
      <c r="AD108" s="144"/>
      <c r="AE108" s="144"/>
      <c r="AF108" s="144"/>
      <c r="AG108" s="144" t="s">
        <v>121</v>
      </c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  <c r="BG108" s="144"/>
      <c r="BH108" s="144"/>
    </row>
    <row r="109" spans="1:60" outlineLevel="1" x14ac:dyDescent="0.25">
      <c r="A109" s="172">
        <v>50</v>
      </c>
      <c r="B109" s="173" t="s">
        <v>277</v>
      </c>
      <c r="C109" s="184" t="s">
        <v>278</v>
      </c>
      <c r="D109" s="174" t="s">
        <v>183</v>
      </c>
      <c r="E109" s="175">
        <v>16</v>
      </c>
      <c r="F109" s="176"/>
      <c r="G109" s="177">
        <f>ROUND(E109*F109,2)</f>
        <v>0</v>
      </c>
      <c r="H109" s="176"/>
      <c r="I109" s="177">
        <f>ROUND(E109*H109,2)</f>
        <v>0</v>
      </c>
      <c r="J109" s="176"/>
      <c r="K109" s="177">
        <f>ROUND(E109*J109,2)</f>
        <v>0</v>
      </c>
      <c r="L109" s="177">
        <v>21</v>
      </c>
      <c r="M109" s="177">
        <f>G109*(1+L109/100)</f>
        <v>0</v>
      </c>
      <c r="N109" s="177">
        <v>0</v>
      </c>
      <c r="O109" s="177">
        <f>ROUND(E109*N109,2)</f>
        <v>0</v>
      </c>
      <c r="P109" s="177">
        <v>0</v>
      </c>
      <c r="Q109" s="177">
        <f>ROUND(E109*P109,2)</f>
        <v>0</v>
      </c>
      <c r="R109" s="177"/>
      <c r="S109" s="177" t="s">
        <v>177</v>
      </c>
      <c r="T109" s="178" t="s">
        <v>178</v>
      </c>
      <c r="U109" s="154">
        <v>0</v>
      </c>
      <c r="V109" s="154">
        <f>ROUND(E109*U109,2)</f>
        <v>0</v>
      </c>
      <c r="W109" s="154"/>
      <c r="X109" s="154" t="s">
        <v>120</v>
      </c>
      <c r="Y109" s="144"/>
      <c r="Z109" s="144"/>
      <c r="AA109" s="144"/>
      <c r="AB109" s="144"/>
      <c r="AC109" s="144"/>
      <c r="AD109" s="144"/>
      <c r="AE109" s="144"/>
      <c r="AF109" s="144"/>
      <c r="AG109" s="144" t="s">
        <v>279</v>
      </c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4"/>
      <c r="AZ109" s="144"/>
      <c r="BA109" s="144"/>
      <c r="BB109" s="144"/>
      <c r="BC109" s="144"/>
      <c r="BD109" s="144"/>
      <c r="BE109" s="144"/>
      <c r="BF109" s="144"/>
      <c r="BG109" s="144"/>
      <c r="BH109" s="144"/>
    </row>
    <row r="110" spans="1:60" outlineLevel="1" x14ac:dyDescent="0.25">
      <c r="A110" s="172">
        <v>51</v>
      </c>
      <c r="B110" s="173" t="s">
        <v>280</v>
      </c>
      <c r="C110" s="184" t="s">
        <v>281</v>
      </c>
      <c r="D110" s="174" t="s">
        <v>183</v>
      </c>
      <c r="E110" s="175">
        <v>16</v>
      </c>
      <c r="F110" s="176"/>
      <c r="G110" s="177">
        <f>ROUND(E110*F110,2)</f>
        <v>0</v>
      </c>
      <c r="H110" s="176"/>
      <c r="I110" s="177">
        <f>ROUND(E110*H110,2)</f>
        <v>0</v>
      </c>
      <c r="J110" s="176"/>
      <c r="K110" s="177">
        <f>ROUND(E110*J110,2)</f>
        <v>0</v>
      </c>
      <c r="L110" s="177">
        <v>21</v>
      </c>
      <c r="M110" s="177">
        <f>G110*(1+L110/100)</f>
        <v>0</v>
      </c>
      <c r="N110" s="177">
        <v>4.1999999999999997E-3</v>
      </c>
      <c r="O110" s="177">
        <f>ROUND(E110*N110,2)</f>
        <v>7.0000000000000007E-2</v>
      </c>
      <c r="P110" s="177">
        <v>0</v>
      </c>
      <c r="Q110" s="177">
        <f>ROUND(E110*P110,2)</f>
        <v>0</v>
      </c>
      <c r="R110" s="177"/>
      <c r="S110" s="177" t="s">
        <v>177</v>
      </c>
      <c r="T110" s="178" t="s">
        <v>178</v>
      </c>
      <c r="U110" s="154">
        <v>0</v>
      </c>
      <c r="V110" s="154">
        <f>ROUND(E110*U110,2)</f>
        <v>0</v>
      </c>
      <c r="W110" s="154"/>
      <c r="X110" s="154" t="s">
        <v>190</v>
      </c>
      <c r="Y110" s="144"/>
      <c r="Z110" s="144"/>
      <c r="AA110" s="144"/>
      <c r="AB110" s="144"/>
      <c r="AC110" s="144"/>
      <c r="AD110" s="144"/>
      <c r="AE110" s="144"/>
      <c r="AF110" s="144"/>
      <c r="AG110" s="144" t="s">
        <v>282</v>
      </c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  <c r="BG110" s="144"/>
      <c r="BH110" s="144"/>
    </row>
    <row r="111" spans="1:60" x14ac:dyDescent="0.25">
      <c r="A111" s="159" t="s">
        <v>113</v>
      </c>
      <c r="B111" s="160" t="s">
        <v>82</v>
      </c>
      <c r="C111" s="181" t="s">
        <v>83</v>
      </c>
      <c r="D111" s="161"/>
      <c r="E111" s="162"/>
      <c r="F111" s="163"/>
      <c r="G111" s="163">
        <f>SUMIF(AG112:AG119,"&lt;&gt;NOR",G112:G119)</f>
        <v>0</v>
      </c>
      <c r="H111" s="163"/>
      <c r="I111" s="163">
        <f>SUM(I112:I119)</f>
        <v>0</v>
      </c>
      <c r="J111" s="163"/>
      <c r="K111" s="163">
        <f>SUM(K112:K119)</f>
        <v>0</v>
      </c>
      <c r="L111" s="163"/>
      <c r="M111" s="163">
        <f>SUM(M112:M119)</f>
        <v>0</v>
      </c>
      <c r="N111" s="163"/>
      <c r="O111" s="163">
        <f>SUM(O112:O119)</f>
        <v>0</v>
      </c>
      <c r="P111" s="163"/>
      <c r="Q111" s="163">
        <f>SUM(Q112:Q119)</f>
        <v>0</v>
      </c>
      <c r="R111" s="163"/>
      <c r="S111" s="163"/>
      <c r="T111" s="164"/>
      <c r="U111" s="158"/>
      <c r="V111" s="158">
        <f>SUM(V112:V119)</f>
        <v>0.91000000000000014</v>
      </c>
      <c r="W111" s="158"/>
      <c r="X111" s="158"/>
      <c r="AG111" t="s">
        <v>114</v>
      </c>
    </row>
    <row r="112" spans="1:60" outlineLevel="1" x14ac:dyDescent="0.25">
      <c r="A112" s="172">
        <v>52</v>
      </c>
      <c r="B112" s="173" t="s">
        <v>283</v>
      </c>
      <c r="C112" s="184" t="s">
        <v>284</v>
      </c>
      <c r="D112" s="174" t="s">
        <v>173</v>
      </c>
      <c r="E112" s="175">
        <v>0.29402</v>
      </c>
      <c r="F112" s="176"/>
      <c r="G112" s="177">
        <f>ROUND(E112*F112,2)</f>
        <v>0</v>
      </c>
      <c r="H112" s="176"/>
      <c r="I112" s="177">
        <f>ROUND(E112*H112,2)</f>
        <v>0</v>
      </c>
      <c r="J112" s="176"/>
      <c r="K112" s="177">
        <f>ROUND(E112*J112,2)</f>
        <v>0</v>
      </c>
      <c r="L112" s="177">
        <v>21</v>
      </c>
      <c r="M112" s="177">
        <f>G112*(1+L112/100)</f>
        <v>0</v>
      </c>
      <c r="N112" s="177">
        <v>0</v>
      </c>
      <c r="O112" s="177">
        <f>ROUND(E112*N112,2)</f>
        <v>0</v>
      </c>
      <c r="P112" s="177">
        <v>0</v>
      </c>
      <c r="Q112" s="177">
        <f>ROUND(E112*P112,2)</f>
        <v>0</v>
      </c>
      <c r="R112" s="177" t="s">
        <v>158</v>
      </c>
      <c r="S112" s="177" t="s">
        <v>119</v>
      </c>
      <c r="T112" s="178" t="s">
        <v>119</v>
      </c>
      <c r="U112" s="154">
        <v>0.93300000000000005</v>
      </c>
      <c r="V112" s="154">
        <f>ROUND(E112*U112,2)</f>
        <v>0.27</v>
      </c>
      <c r="W112" s="154"/>
      <c r="X112" s="154" t="s">
        <v>285</v>
      </c>
      <c r="Y112" s="144"/>
      <c r="Z112" s="144"/>
      <c r="AA112" s="144"/>
      <c r="AB112" s="144"/>
      <c r="AC112" s="144"/>
      <c r="AD112" s="144"/>
      <c r="AE112" s="144"/>
      <c r="AF112" s="144"/>
      <c r="AG112" s="144" t="s">
        <v>286</v>
      </c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</row>
    <row r="113" spans="1:60" outlineLevel="1" x14ac:dyDescent="0.25">
      <c r="A113" s="172">
        <v>53</v>
      </c>
      <c r="B113" s="173" t="s">
        <v>287</v>
      </c>
      <c r="C113" s="184" t="s">
        <v>288</v>
      </c>
      <c r="D113" s="174" t="s">
        <v>173</v>
      </c>
      <c r="E113" s="175">
        <v>0.29402</v>
      </c>
      <c r="F113" s="176"/>
      <c r="G113" s="177">
        <f>ROUND(E113*F113,2)</f>
        <v>0</v>
      </c>
      <c r="H113" s="176"/>
      <c r="I113" s="177">
        <f>ROUND(E113*H113,2)</f>
        <v>0</v>
      </c>
      <c r="J113" s="176"/>
      <c r="K113" s="177">
        <f>ROUND(E113*J113,2)</f>
        <v>0</v>
      </c>
      <c r="L113" s="177">
        <v>21</v>
      </c>
      <c r="M113" s="177">
        <f>G113*(1+L113/100)</f>
        <v>0</v>
      </c>
      <c r="N113" s="177">
        <v>0</v>
      </c>
      <c r="O113" s="177">
        <f>ROUND(E113*N113,2)</f>
        <v>0</v>
      </c>
      <c r="P113" s="177">
        <v>0</v>
      </c>
      <c r="Q113" s="177">
        <f>ROUND(E113*P113,2)</f>
        <v>0</v>
      </c>
      <c r="R113" s="177" t="s">
        <v>158</v>
      </c>
      <c r="S113" s="177" t="s">
        <v>119</v>
      </c>
      <c r="T113" s="178" t="s">
        <v>119</v>
      </c>
      <c r="U113" s="154">
        <v>0.65300000000000002</v>
      </c>
      <c r="V113" s="154">
        <f>ROUND(E113*U113,2)</f>
        <v>0.19</v>
      </c>
      <c r="W113" s="154"/>
      <c r="X113" s="154" t="s">
        <v>285</v>
      </c>
      <c r="Y113" s="144"/>
      <c r="Z113" s="144"/>
      <c r="AA113" s="144"/>
      <c r="AB113" s="144"/>
      <c r="AC113" s="144"/>
      <c r="AD113" s="144"/>
      <c r="AE113" s="144"/>
      <c r="AF113" s="144"/>
      <c r="AG113" s="144" t="s">
        <v>286</v>
      </c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</row>
    <row r="114" spans="1:60" outlineLevel="1" x14ac:dyDescent="0.25">
      <c r="A114" s="165">
        <v>54</v>
      </c>
      <c r="B114" s="166" t="s">
        <v>289</v>
      </c>
      <c r="C114" s="182" t="s">
        <v>290</v>
      </c>
      <c r="D114" s="167" t="s">
        <v>173</v>
      </c>
      <c r="E114" s="168">
        <v>0.29402</v>
      </c>
      <c r="F114" s="169"/>
      <c r="G114" s="170">
        <f>ROUND(E114*F114,2)</f>
        <v>0</v>
      </c>
      <c r="H114" s="169"/>
      <c r="I114" s="170">
        <f>ROUND(E114*H114,2)</f>
        <v>0</v>
      </c>
      <c r="J114" s="169"/>
      <c r="K114" s="170">
        <f>ROUND(E114*J114,2)</f>
        <v>0</v>
      </c>
      <c r="L114" s="170">
        <v>21</v>
      </c>
      <c r="M114" s="170">
        <f>G114*(1+L114/100)</f>
        <v>0</v>
      </c>
      <c r="N114" s="170">
        <v>0</v>
      </c>
      <c r="O114" s="170">
        <f>ROUND(E114*N114,2)</f>
        <v>0</v>
      </c>
      <c r="P114" s="170">
        <v>0</v>
      </c>
      <c r="Q114" s="170">
        <f>ROUND(E114*P114,2)</f>
        <v>0</v>
      </c>
      <c r="R114" s="170" t="s">
        <v>158</v>
      </c>
      <c r="S114" s="170" t="s">
        <v>119</v>
      </c>
      <c r="T114" s="171" t="s">
        <v>119</v>
      </c>
      <c r="U114" s="154">
        <v>0.49</v>
      </c>
      <c r="V114" s="154">
        <f>ROUND(E114*U114,2)</f>
        <v>0.14000000000000001</v>
      </c>
      <c r="W114" s="154"/>
      <c r="X114" s="154" t="s">
        <v>285</v>
      </c>
      <c r="Y114" s="144"/>
      <c r="Z114" s="144"/>
      <c r="AA114" s="144"/>
      <c r="AB114" s="144"/>
      <c r="AC114" s="144"/>
      <c r="AD114" s="144"/>
      <c r="AE114" s="144"/>
      <c r="AF114" s="144"/>
      <c r="AG114" s="144" t="s">
        <v>286</v>
      </c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  <c r="BG114" s="144"/>
      <c r="BH114" s="144"/>
    </row>
    <row r="115" spans="1:60" outlineLevel="1" x14ac:dyDescent="0.25">
      <c r="A115" s="151"/>
      <c r="B115" s="152"/>
      <c r="C115" s="249" t="s">
        <v>291</v>
      </c>
      <c r="D115" s="250"/>
      <c r="E115" s="250"/>
      <c r="F115" s="250"/>
      <c r="G115" s="250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  <c r="W115" s="154"/>
      <c r="X115" s="154"/>
      <c r="Y115" s="144"/>
      <c r="Z115" s="144"/>
      <c r="AA115" s="144"/>
      <c r="AB115" s="144"/>
      <c r="AC115" s="144"/>
      <c r="AD115" s="144"/>
      <c r="AE115" s="144"/>
      <c r="AF115" s="144"/>
      <c r="AG115" s="144" t="s">
        <v>292</v>
      </c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  <c r="BG115" s="144"/>
      <c r="BH115" s="144"/>
    </row>
    <row r="116" spans="1:60" outlineLevel="1" x14ac:dyDescent="0.25">
      <c r="A116" s="172">
        <v>55</v>
      </c>
      <c r="B116" s="173" t="s">
        <v>293</v>
      </c>
      <c r="C116" s="184" t="s">
        <v>294</v>
      </c>
      <c r="D116" s="174" t="s">
        <v>173</v>
      </c>
      <c r="E116" s="175">
        <v>0.29402</v>
      </c>
      <c r="F116" s="176"/>
      <c r="G116" s="177">
        <f>ROUND(E116*F116,2)</f>
        <v>0</v>
      </c>
      <c r="H116" s="176"/>
      <c r="I116" s="177">
        <f>ROUND(E116*H116,2)</f>
        <v>0</v>
      </c>
      <c r="J116" s="176"/>
      <c r="K116" s="177">
        <f>ROUND(E116*J116,2)</f>
        <v>0</v>
      </c>
      <c r="L116" s="177">
        <v>21</v>
      </c>
      <c r="M116" s="177">
        <f>G116*(1+L116/100)</f>
        <v>0</v>
      </c>
      <c r="N116" s="177">
        <v>0</v>
      </c>
      <c r="O116" s="177">
        <f>ROUND(E116*N116,2)</f>
        <v>0</v>
      </c>
      <c r="P116" s="177">
        <v>0</v>
      </c>
      <c r="Q116" s="177">
        <f>ROUND(E116*P116,2)</f>
        <v>0</v>
      </c>
      <c r="R116" s="177" t="s">
        <v>158</v>
      </c>
      <c r="S116" s="177" t="s">
        <v>119</v>
      </c>
      <c r="T116" s="178" t="s">
        <v>119</v>
      </c>
      <c r="U116" s="154">
        <v>0</v>
      </c>
      <c r="V116" s="154">
        <f>ROUND(E116*U116,2)</f>
        <v>0</v>
      </c>
      <c r="W116" s="154"/>
      <c r="X116" s="154" t="s">
        <v>285</v>
      </c>
      <c r="Y116" s="144"/>
      <c r="Z116" s="144"/>
      <c r="AA116" s="144"/>
      <c r="AB116" s="144"/>
      <c r="AC116" s="144"/>
      <c r="AD116" s="144"/>
      <c r="AE116" s="144"/>
      <c r="AF116" s="144"/>
      <c r="AG116" s="144" t="s">
        <v>286</v>
      </c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4"/>
      <c r="AZ116" s="144"/>
      <c r="BA116" s="144"/>
      <c r="BB116" s="144"/>
      <c r="BC116" s="144"/>
      <c r="BD116" s="144"/>
      <c r="BE116" s="144"/>
      <c r="BF116" s="144"/>
      <c r="BG116" s="144"/>
      <c r="BH116" s="144"/>
    </row>
    <row r="117" spans="1:60" outlineLevel="1" x14ac:dyDescent="0.25">
      <c r="A117" s="172">
        <v>56</v>
      </c>
      <c r="B117" s="173" t="s">
        <v>295</v>
      </c>
      <c r="C117" s="184" t="s">
        <v>296</v>
      </c>
      <c r="D117" s="174" t="s">
        <v>173</v>
      </c>
      <c r="E117" s="175">
        <v>0.29402</v>
      </c>
      <c r="F117" s="176"/>
      <c r="G117" s="177">
        <f>ROUND(E117*F117,2)</f>
        <v>0</v>
      </c>
      <c r="H117" s="176"/>
      <c r="I117" s="177">
        <f>ROUND(E117*H117,2)</f>
        <v>0</v>
      </c>
      <c r="J117" s="176"/>
      <c r="K117" s="177">
        <f>ROUND(E117*J117,2)</f>
        <v>0</v>
      </c>
      <c r="L117" s="177">
        <v>21</v>
      </c>
      <c r="M117" s="177">
        <f>G117*(1+L117/100)</f>
        <v>0</v>
      </c>
      <c r="N117" s="177">
        <v>0</v>
      </c>
      <c r="O117" s="177">
        <f>ROUND(E117*N117,2)</f>
        <v>0</v>
      </c>
      <c r="P117" s="177">
        <v>0</v>
      </c>
      <c r="Q117" s="177">
        <f>ROUND(E117*P117,2)</f>
        <v>0</v>
      </c>
      <c r="R117" s="177" t="s">
        <v>158</v>
      </c>
      <c r="S117" s="177" t="s">
        <v>119</v>
      </c>
      <c r="T117" s="178" t="s">
        <v>119</v>
      </c>
      <c r="U117" s="154">
        <v>0.94199999999999995</v>
      </c>
      <c r="V117" s="154">
        <f>ROUND(E117*U117,2)</f>
        <v>0.28000000000000003</v>
      </c>
      <c r="W117" s="154"/>
      <c r="X117" s="154" t="s">
        <v>285</v>
      </c>
      <c r="Y117" s="144"/>
      <c r="Z117" s="144"/>
      <c r="AA117" s="144"/>
      <c r="AB117" s="144"/>
      <c r="AC117" s="144"/>
      <c r="AD117" s="144"/>
      <c r="AE117" s="144"/>
      <c r="AF117" s="144"/>
      <c r="AG117" s="144" t="s">
        <v>286</v>
      </c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144"/>
      <c r="BE117" s="144"/>
      <c r="BF117" s="144"/>
      <c r="BG117" s="144"/>
      <c r="BH117" s="144"/>
    </row>
    <row r="118" spans="1:60" outlineLevel="1" x14ac:dyDescent="0.25">
      <c r="A118" s="172">
        <v>57</v>
      </c>
      <c r="B118" s="173" t="s">
        <v>297</v>
      </c>
      <c r="C118" s="184" t="s">
        <v>298</v>
      </c>
      <c r="D118" s="174" t="s">
        <v>173</v>
      </c>
      <c r="E118" s="175">
        <v>0.29402</v>
      </c>
      <c r="F118" s="176"/>
      <c r="G118" s="177">
        <f>ROUND(E118*F118,2)</f>
        <v>0</v>
      </c>
      <c r="H118" s="176"/>
      <c r="I118" s="177">
        <f>ROUND(E118*H118,2)</f>
        <v>0</v>
      </c>
      <c r="J118" s="176"/>
      <c r="K118" s="177">
        <f>ROUND(E118*J118,2)</f>
        <v>0</v>
      </c>
      <c r="L118" s="177">
        <v>21</v>
      </c>
      <c r="M118" s="177">
        <f>G118*(1+L118/100)</f>
        <v>0</v>
      </c>
      <c r="N118" s="177">
        <v>0</v>
      </c>
      <c r="O118" s="177">
        <f>ROUND(E118*N118,2)</f>
        <v>0</v>
      </c>
      <c r="P118" s="177">
        <v>0</v>
      </c>
      <c r="Q118" s="177">
        <f>ROUND(E118*P118,2)</f>
        <v>0</v>
      </c>
      <c r="R118" s="177" t="s">
        <v>158</v>
      </c>
      <c r="S118" s="177" t="s">
        <v>119</v>
      </c>
      <c r="T118" s="178" t="s">
        <v>119</v>
      </c>
      <c r="U118" s="154">
        <v>0.105</v>
      </c>
      <c r="V118" s="154">
        <f>ROUND(E118*U118,2)</f>
        <v>0.03</v>
      </c>
      <c r="W118" s="154"/>
      <c r="X118" s="154" t="s">
        <v>285</v>
      </c>
      <c r="Y118" s="144"/>
      <c r="Z118" s="144"/>
      <c r="AA118" s="144"/>
      <c r="AB118" s="144"/>
      <c r="AC118" s="144"/>
      <c r="AD118" s="144"/>
      <c r="AE118" s="144"/>
      <c r="AF118" s="144"/>
      <c r="AG118" s="144" t="s">
        <v>286</v>
      </c>
      <c r="AH118" s="144"/>
      <c r="AI118" s="144"/>
      <c r="AJ118" s="144"/>
      <c r="AK118" s="144"/>
      <c r="AL118" s="144"/>
      <c r="AM118" s="144"/>
      <c r="AN118" s="144"/>
      <c r="AO118" s="144"/>
      <c r="AP118" s="144"/>
      <c r="AQ118" s="144"/>
      <c r="AR118" s="144"/>
      <c r="AS118" s="144"/>
      <c r="AT118" s="144"/>
      <c r="AU118" s="144"/>
      <c r="AV118" s="144"/>
      <c r="AW118" s="144"/>
      <c r="AX118" s="144"/>
      <c r="AY118" s="144"/>
      <c r="AZ118" s="144"/>
      <c r="BA118" s="144"/>
      <c r="BB118" s="144"/>
      <c r="BC118" s="144"/>
      <c r="BD118" s="144"/>
      <c r="BE118" s="144"/>
      <c r="BF118" s="144"/>
      <c r="BG118" s="144"/>
      <c r="BH118" s="144"/>
    </row>
    <row r="119" spans="1:60" outlineLevel="1" x14ac:dyDescent="0.25">
      <c r="A119" s="172">
        <v>58</v>
      </c>
      <c r="B119" s="173" t="s">
        <v>299</v>
      </c>
      <c r="C119" s="184" t="s">
        <v>300</v>
      </c>
      <c r="D119" s="174" t="s">
        <v>173</v>
      </c>
      <c r="E119" s="175">
        <v>0.29402</v>
      </c>
      <c r="F119" s="176"/>
      <c r="G119" s="177">
        <f>ROUND(E119*F119,2)</f>
        <v>0</v>
      </c>
      <c r="H119" s="176"/>
      <c r="I119" s="177">
        <f>ROUND(E119*H119,2)</f>
        <v>0</v>
      </c>
      <c r="J119" s="176"/>
      <c r="K119" s="177">
        <f>ROUND(E119*J119,2)</f>
        <v>0</v>
      </c>
      <c r="L119" s="177">
        <v>21</v>
      </c>
      <c r="M119" s="177">
        <f>G119*(1+L119/100)</f>
        <v>0</v>
      </c>
      <c r="N119" s="177">
        <v>0</v>
      </c>
      <c r="O119" s="177">
        <f>ROUND(E119*N119,2)</f>
        <v>0</v>
      </c>
      <c r="P119" s="177">
        <v>0</v>
      </c>
      <c r="Q119" s="177">
        <f>ROUND(E119*P119,2)</f>
        <v>0</v>
      </c>
      <c r="R119" s="177" t="s">
        <v>158</v>
      </c>
      <c r="S119" s="177" t="s">
        <v>119</v>
      </c>
      <c r="T119" s="178" t="s">
        <v>301</v>
      </c>
      <c r="U119" s="154">
        <v>0</v>
      </c>
      <c r="V119" s="154">
        <f>ROUND(E119*U119,2)</f>
        <v>0</v>
      </c>
      <c r="W119" s="154"/>
      <c r="X119" s="154" t="s">
        <v>285</v>
      </c>
      <c r="Y119" s="144"/>
      <c r="Z119" s="144"/>
      <c r="AA119" s="144"/>
      <c r="AB119" s="144"/>
      <c r="AC119" s="144"/>
      <c r="AD119" s="144"/>
      <c r="AE119" s="144"/>
      <c r="AF119" s="144"/>
      <c r="AG119" s="144" t="s">
        <v>286</v>
      </c>
      <c r="AH119" s="144"/>
      <c r="AI119" s="144"/>
      <c r="AJ119" s="144"/>
      <c r="AK119" s="144"/>
      <c r="AL119" s="144"/>
      <c r="AM119" s="144"/>
      <c r="AN119" s="144"/>
      <c r="AO119" s="144"/>
      <c r="AP119" s="144"/>
      <c r="AQ119" s="144"/>
      <c r="AR119" s="144"/>
      <c r="AS119" s="144"/>
      <c r="AT119" s="144"/>
      <c r="AU119" s="144"/>
      <c r="AV119" s="144"/>
      <c r="AW119" s="144"/>
      <c r="AX119" s="144"/>
      <c r="AY119" s="144"/>
      <c r="AZ119" s="144"/>
      <c r="BA119" s="144"/>
      <c r="BB119" s="144"/>
      <c r="BC119" s="144"/>
      <c r="BD119" s="144"/>
      <c r="BE119" s="144"/>
      <c r="BF119" s="144"/>
      <c r="BG119" s="144"/>
      <c r="BH119" s="144"/>
    </row>
    <row r="120" spans="1:60" x14ac:dyDescent="0.25">
      <c r="A120" s="159" t="s">
        <v>113</v>
      </c>
      <c r="B120" s="160" t="s">
        <v>85</v>
      </c>
      <c r="C120" s="181" t="s">
        <v>26</v>
      </c>
      <c r="D120" s="161"/>
      <c r="E120" s="162"/>
      <c r="F120" s="163"/>
      <c r="G120" s="163">
        <f>SUMIF(AG121:AG128,"&lt;&gt;NOR",G121:G128)</f>
        <v>0</v>
      </c>
      <c r="H120" s="163"/>
      <c r="I120" s="163">
        <f>SUM(I121:I128)</f>
        <v>0</v>
      </c>
      <c r="J120" s="163"/>
      <c r="K120" s="163">
        <f>SUM(K121:K128)</f>
        <v>0</v>
      </c>
      <c r="L120" s="163"/>
      <c r="M120" s="163">
        <f>SUM(M121:M128)</f>
        <v>0</v>
      </c>
      <c r="N120" s="163"/>
      <c r="O120" s="163">
        <f>SUM(O121:O128)</f>
        <v>0</v>
      </c>
      <c r="P120" s="163"/>
      <c r="Q120" s="163">
        <f>SUM(Q121:Q128)</f>
        <v>0</v>
      </c>
      <c r="R120" s="163"/>
      <c r="S120" s="163"/>
      <c r="T120" s="164"/>
      <c r="U120" s="158"/>
      <c r="V120" s="158">
        <f>SUM(V121:V128)</f>
        <v>0</v>
      </c>
      <c r="W120" s="158"/>
      <c r="X120" s="158"/>
      <c r="AG120" t="s">
        <v>114</v>
      </c>
    </row>
    <row r="121" spans="1:60" outlineLevel="1" x14ac:dyDescent="0.25">
      <c r="A121" s="172">
        <v>59</v>
      </c>
      <c r="B121" s="173" t="s">
        <v>302</v>
      </c>
      <c r="C121" s="184" t="s">
        <v>303</v>
      </c>
      <c r="D121" s="174" t="s">
        <v>304</v>
      </c>
      <c r="E121" s="175">
        <v>1</v>
      </c>
      <c r="F121" s="176"/>
      <c r="G121" s="177">
        <f t="shared" ref="G121:G128" si="7">ROUND(E121*F121,2)</f>
        <v>0</v>
      </c>
      <c r="H121" s="176"/>
      <c r="I121" s="177">
        <f t="shared" ref="I121:I128" si="8">ROUND(E121*H121,2)</f>
        <v>0</v>
      </c>
      <c r="J121" s="176"/>
      <c r="K121" s="177">
        <f t="shared" ref="K121:K128" si="9">ROUND(E121*J121,2)</f>
        <v>0</v>
      </c>
      <c r="L121" s="177">
        <v>21</v>
      </c>
      <c r="M121" s="177">
        <f t="shared" ref="M121:M128" si="10">G121*(1+L121/100)</f>
        <v>0</v>
      </c>
      <c r="N121" s="177">
        <v>0</v>
      </c>
      <c r="O121" s="177">
        <f t="shared" ref="O121:O128" si="11">ROUND(E121*N121,2)</f>
        <v>0</v>
      </c>
      <c r="P121" s="177">
        <v>0</v>
      </c>
      <c r="Q121" s="177">
        <f t="shared" ref="Q121:Q128" si="12">ROUND(E121*P121,2)</f>
        <v>0</v>
      </c>
      <c r="R121" s="177"/>
      <c r="S121" s="177" t="s">
        <v>177</v>
      </c>
      <c r="T121" s="178" t="s">
        <v>178</v>
      </c>
      <c r="U121" s="154">
        <v>0</v>
      </c>
      <c r="V121" s="154">
        <f t="shared" ref="V121:V128" si="13">ROUND(E121*U121,2)</f>
        <v>0</v>
      </c>
      <c r="W121" s="154"/>
      <c r="X121" s="154" t="s">
        <v>305</v>
      </c>
      <c r="Y121" s="144"/>
      <c r="Z121" s="144"/>
      <c r="AA121" s="144"/>
      <c r="AB121" s="144"/>
      <c r="AC121" s="144"/>
      <c r="AD121" s="144"/>
      <c r="AE121" s="144"/>
      <c r="AF121" s="144"/>
      <c r="AG121" s="144" t="s">
        <v>306</v>
      </c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  <c r="BG121" s="144"/>
      <c r="BH121" s="144"/>
    </row>
    <row r="122" spans="1:60" outlineLevel="1" x14ac:dyDescent="0.25">
      <c r="A122" s="172">
        <v>60</v>
      </c>
      <c r="B122" s="173" t="s">
        <v>307</v>
      </c>
      <c r="C122" s="184" t="s">
        <v>308</v>
      </c>
      <c r="D122" s="174" t="s">
        <v>304</v>
      </c>
      <c r="E122" s="175">
        <v>1</v>
      </c>
      <c r="F122" s="176"/>
      <c r="G122" s="177">
        <f t="shared" si="7"/>
        <v>0</v>
      </c>
      <c r="H122" s="176"/>
      <c r="I122" s="177">
        <f t="shared" si="8"/>
        <v>0</v>
      </c>
      <c r="J122" s="176"/>
      <c r="K122" s="177">
        <f t="shared" si="9"/>
        <v>0</v>
      </c>
      <c r="L122" s="177">
        <v>21</v>
      </c>
      <c r="M122" s="177">
        <f t="shared" si="10"/>
        <v>0</v>
      </c>
      <c r="N122" s="177">
        <v>0</v>
      </c>
      <c r="O122" s="177">
        <f t="shared" si="11"/>
        <v>0</v>
      </c>
      <c r="P122" s="177">
        <v>0</v>
      </c>
      <c r="Q122" s="177">
        <f t="shared" si="12"/>
        <v>0</v>
      </c>
      <c r="R122" s="177"/>
      <c r="S122" s="177" t="s">
        <v>177</v>
      </c>
      <c r="T122" s="178" t="s">
        <v>178</v>
      </c>
      <c r="U122" s="154">
        <v>0</v>
      </c>
      <c r="V122" s="154">
        <f t="shared" si="13"/>
        <v>0</v>
      </c>
      <c r="W122" s="154"/>
      <c r="X122" s="154" t="s">
        <v>305</v>
      </c>
      <c r="Y122" s="144"/>
      <c r="Z122" s="144"/>
      <c r="AA122" s="144"/>
      <c r="AB122" s="144"/>
      <c r="AC122" s="144"/>
      <c r="AD122" s="144"/>
      <c r="AE122" s="144"/>
      <c r="AF122" s="144"/>
      <c r="AG122" s="144" t="s">
        <v>306</v>
      </c>
      <c r="AH122" s="144"/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  <c r="BG122" s="144"/>
      <c r="BH122" s="144"/>
    </row>
    <row r="123" spans="1:60" outlineLevel="1" x14ac:dyDescent="0.25">
      <c r="A123" s="172">
        <v>61</v>
      </c>
      <c r="B123" s="173" t="s">
        <v>309</v>
      </c>
      <c r="C123" s="184" t="s">
        <v>310</v>
      </c>
      <c r="D123" s="174" t="s">
        <v>304</v>
      </c>
      <c r="E123" s="175">
        <v>1</v>
      </c>
      <c r="F123" s="176"/>
      <c r="G123" s="177">
        <f t="shared" si="7"/>
        <v>0</v>
      </c>
      <c r="H123" s="176"/>
      <c r="I123" s="177">
        <f t="shared" si="8"/>
        <v>0</v>
      </c>
      <c r="J123" s="176"/>
      <c r="K123" s="177">
        <f t="shared" si="9"/>
        <v>0</v>
      </c>
      <c r="L123" s="177">
        <v>21</v>
      </c>
      <c r="M123" s="177">
        <f t="shared" si="10"/>
        <v>0</v>
      </c>
      <c r="N123" s="177">
        <v>0</v>
      </c>
      <c r="O123" s="177">
        <f t="shared" si="11"/>
        <v>0</v>
      </c>
      <c r="P123" s="177">
        <v>0</v>
      </c>
      <c r="Q123" s="177">
        <f t="shared" si="12"/>
        <v>0</v>
      </c>
      <c r="R123" s="177"/>
      <c r="S123" s="177" t="s">
        <v>177</v>
      </c>
      <c r="T123" s="178" t="s">
        <v>178</v>
      </c>
      <c r="U123" s="154">
        <v>0</v>
      </c>
      <c r="V123" s="154">
        <f t="shared" si="13"/>
        <v>0</v>
      </c>
      <c r="W123" s="154"/>
      <c r="X123" s="154" t="s">
        <v>305</v>
      </c>
      <c r="Y123" s="144"/>
      <c r="Z123" s="144"/>
      <c r="AA123" s="144"/>
      <c r="AB123" s="144"/>
      <c r="AC123" s="144"/>
      <c r="AD123" s="144"/>
      <c r="AE123" s="144"/>
      <c r="AF123" s="144"/>
      <c r="AG123" s="144" t="s">
        <v>311</v>
      </c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44"/>
      <c r="AT123" s="144"/>
      <c r="AU123" s="144"/>
      <c r="AV123" s="144"/>
      <c r="AW123" s="144"/>
      <c r="AX123" s="144"/>
      <c r="AY123" s="144"/>
      <c r="AZ123" s="144"/>
      <c r="BA123" s="144"/>
      <c r="BB123" s="144"/>
      <c r="BC123" s="144"/>
      <c r="BD123" s="144"/>
      <c r="BE123" s="144"/>
      <c r="BF123" s="144"/>
      <c r="BG123" s="144"/>
      <c r="BH123" s="144"/>
    </row>
    <row r="124" spans="1:60" outlineLevel="1" x14ac:dyDescent="0.25">
      <c r="A124" s="172">
        <v>62</v>
      </c>
      <c r="B124" s="173" t="s">
        <v>312</v>
      </c>
      <c r="C124" s="184" t="s">
        <v>313</v>
      </c>
      <c r="D124" s="174" t="s">
        <v>304</v>
      </c>
      <c r="E124" s="175">
        <v>1</v>
      </c>
      <c r="F124" s="176"/>
      <c r="G124" s="177">
        <f t="shared" si="7"/>
        <v>0</v>
      </c>
      <c r="H124" s="176"/>
      <c r="I124" s="177">
        <f t="shared" si="8"/>
        <v>0</v>
      </c>
      <c r="J124" s="176"/>
      <c r="K124" s="177">
        <f t="shared" si="9"/>
        <v>0</v>
      </c>
      <c r="L124" s="177">
        <v>21</v>
      </c>
      <c r="M124" s="177">
        <f t="shared" si="10"/>
        <v>0</v>
      </c>
      <c r="N124" s="177">
        <v>0</v>
      </c>
      <c r="O124" s="177">
        <f t="shared" si="11"/>
        <v>0</v>
      </c>
      <c r="P124" s="177">
        <v>0</v>
      </c>
      <c r="Q124" s="177">
        <f t="shared" si="12"/>
        <v>0</v>
      </c>
      <c r="R124" s="177"/>
      <c r="S124" s="177" t="s">
        <v>177</v>
      </c>
      <c r="T124" s="178" t="s">
        <v>178</v>
      </c>
      <c r="U124" s="154">
        <v>0</v>
      </c>
      <c r="V124" s="154">
        <f t="shared" si="13"/>
        <v>0</v>
      </c>
      <c r="W124" s="154"/>
      <c r="X124" s="154" t="s">
        <v>305</v>
      </c>
      <c r="Y124" s="144"/>
      <c r="Z124" s="144"/>
      <c r="AA124" s="144"/>
      <c r="AB124" s="144"/>
      <c r="AC124" s="144"/>
      <c r="AD124" s="144"/>
      <c r="AE124" s="144"/>
      <c r="AF124" s="144"/>
      <c r="AG124" s="144" t="s">
        <v>306</v>
      </c>
      <c r="AH124" s="144"/>
      <c r="AI124" s="144"/>
      <c r="AJ124" s="144"/>
      <c r="AK124" s="144"/>
      <c r="AL124" s="144"/>
      <c r="AM124" s="144"/>
      <c r="AN124" s="14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</row>
    <row r="125" spans="1:60" outlineLevel="1" x14ac:dyDescent="0.25">
      <c r="A125" s="172">
        <v>63</v>
      </c>
      <c r="B125" s="173" t="s">
        <v>314</v>
      </c>
      <c r="C125" s="184" t="s">
        <v>315</v>
      </c>
      <c r="D125" s="174" t="s">
        <v>304</v>
      </c>
      <c r="E125" s="175">
        <v>1</v>
      </c>
      <c r="F125" s="176"/>
      <c r="G125" s="177">
        <f t="shared" si="7"/>
        <v>0</v>
      </c>
      <c r="H125" s="176"/>
      <c r="I125" s="177">
        <f t="shared" si="8"/>
        <v>0</v>
      </c>
      <c r="J125" s="176"/>
      <c r="K125" s="177">
        <f t="shared" si="9"/>
        <v>0</v>
      </c>
      <c r="L125" s="177">
        <v>21</v>
      </c>
      <c r="M125" s="177">
        <f t="shared" si="10"/>
        <v>0</v>
      </c>
      <c r="N125" s="177">
        <v>0</v>
      </c>
      <c r="O125" s="177">
        <f t="shared" si="11"/>
        <v>0</v>
      </c>
      <c r="P125" s="177">
        <v>0</v>
      </c>
      <c r="Q125" s="177">
        <f t="shared" si="12"/>
        <v>0</v>
      </c>
      <c r="R125" s="177"/>
      <c r="S125" s="177" t="s">
        <v>119</v>
      </c>
      <c r="T125" s="178" t="s">
        <v>178</v>
      </c>
      <c r="U125" s="154">
        <v>0</v>
      </c>
      <c r="V125" s="154">
        <f t="shared" si="13"/>
        <v>0</v>
      </c>
      <c r="W125" s="154"/>
      <c r="X125" s="154" t="s">
        <v>305</v>
      </c>
      <c r="Y125" s="144"/>
      <c r="Z125" s="144"/>
      <c r="AA125" s="144"/>
      <c r="AB125" s="144"/>
      <c r="AC125" s="144"/>
      <c r="AD125" s="144"/>
      <c r="AE125" s="144"/>
      <c r="AF125" s="144"/>
      <c r="AG125" s="144" t="s">
        <v>311</v>
      </c>
      <c r="AH125" s="144"/>
      <c r="AI125" s="144"/>
      <c r="AJ125" s="144"/>
      <c r="AK125" s="144"/>
      <c r="AL125" s="144"/>
      <c r="AM125" s="144"/>
      <c r="AN125" s="144"/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</row>
    <row r="126" spans="1:60" outlineLevel="1" x14ac:dyDescent="0.25">
      <c r="A126" s="172">
        <v>64</v>
      </c>
      <c r="B126" s="173" t="s">
        <v>316</v>
      </c>
      <c r="C126" s="184" t="s">
        <v>317</v>
      </c>
      <c r="D126" s="174" t="s">
        <v>304</v>
      </c>
      <c r="E126" s="175">
        <v>1</v>
      </c>
      <c r="F126" s="176"/>
      <c r="G126" s="177">
        <f t="shared" si="7"/>
        <v>0</v>
      </c>
      <c r="H126" s="176"/>
      <c r="I126" s="177">
        <f t="shared" si="8"/>
        <v>0</v>
      </c>
      <c r="J126" s="176"/>
      <c r="K126" s="177">
        <f t="shared" si="9"/>
        <v>0</v>
      </c>
      <c r="L126" s="177">
        <v>21</v>
      </c>
      <c r="M126" s="177">
        <f t="shared" si="10"/>
        <v>0</v>
      </c>
      <c r="N126" s="177">
        <v>0</v>
      </c>
      <c r="O126" s="177">
        <f t="shared" si="11"/>
        <v>0</v>
      </c>
      <c r="P126" s="177">
        <v>0</v>
      </c>
      <c r="Q126" s="177">
        <f t="shared" si="12"/>
        <v>0</v>
      </c>
      <c r="R126" s="177"/>
      <c r="S126" s="177" t="s">
        <v>177</v>
      </c>
      <c r="T126" s="178" t="s">
        <v>178</v>
      </c>
      <c r="U126" s="154">
        <v>0</v>
      </c>
      <c r="V126" s="154">
        <f t="shared" si="13"/>
        <v>0</v>
      </c>
      <c r="W126" s="154"/>
      <c r="X126" s="154" t="s">
        <v>305</v>
      </c>
      <c r="Y126" s="144"/>
      <c r="Z126" s="144"/>
      <c r="AA126" s="144"/>
      <c r="AB126" s="144"/>
      <c r="AC126" s="144"/>
      <c r="AD126" s="144"/>
      <c r="AE126" s="144"/>
      <c r="AF126" s="144"/>
      <c r="AG126" s="144" t="s">
        <v>311</v>
      </c>
      <c r="AH126" s="144"/>
      <c r="AI126" s="144"/>
      <c r="AJ126" s="144"/>
      <c r="AK126" s="144"/>
      <c r="AL126" s="144"/>
      <c r="AM126" s="144"/>
      <c r="AN126" s="144"/>
      <c r="AO126" s="144"/>
      <c r="AP126" s="144"/>
      <c r="AQ126" s="144"/>
      <c r="AR126" s="144"/>
      <c r="AS126" s="144"/>
      <c r="AT126" s="144"/>
      <c r="AU126" s="144"/>
      <c r="AV126" s="144"/>
      <c r="AW126" s="144"/>
      <c r="AX126" s="144"/>
      <c r="AY126" s="144"/>
      <c r="AZ126" s="144"/>
      <c r="BA126" s="144"/>
      <c r="BB126" s="144"/>
      <c r="BC126" s="144"/>
      <c r="BD126" s="144"/>
      <c r="BE126" s="144"/>
      <c r="BF126" s="144"/>
      <c r="BG126" s="144"/>
      <c r="BH126" s="144"/>
    </row>
    <row r="127" spans="1:60" outlineLevel="1" x14ac:dyDescent="0.25">
      <c r="A127" s="172">
        <v>65</v>
      </c>
      <c r="B127" s="173" t="s">
        <v>318</v>
      </c>
      <c r="C127" s="184" t="s">
        <v>319</v>
      </c>
      <c r="D127" s="174" t="s">
        <v>304</v>
      </c>
      <c r="E127" s="175">
        <v>1</v>
      </c>
      <c r="F127" s="176"/>
      <c r="G127" s="177">
        <f t="shared" si="7"/>
        <v>0</v>
      </c>
      <c r="H127" s="176"/>
      <c r="I127" s="177">
        <f t="shared" si="8"/>
        <v>0</v>
      </c>
      <c r="J127" s="176"/>
      <c r="K127" s="177">
        <f t="shared" si="9"/>
        <v>0</v>
      </c>
      <c r="L127" s="177">
        <v>21</v>
      </c>
      <c r="M127" s="177">
        <f t="shared" si="10"/>
        <v>0</v>
      </c>
      <c r="N127" s="177">
        <v>0</v>
      </c>
      <c r="O127" s="177">
        <f t="shared" si="11"/>
        <v>0</v>
      </c>
      <c r="P127" s="177">
        <v>0</v>
      </c>
      <c r="Q127" s="177">
        <f t="shared" si="12"/>
        <v>0</v>
      </c>
      <c r="R127" s="177"/>
      <c r="S127" s="177" t="s">
        <v>177</v>
      </c>
      <c r="T127" s="178" t="s">
        <v>178</v>
      </c>
      <c r="U127" s="154">
        <v>0</v>
      </c>
      <c r="V127" s="154">
        <f t="shared" si="13"/>
        <v>0</v>
      </c>
      <c r="W127" s="154"/>
      <c r="X127" s="154" t="s">
        <v>305</v>
      </c>
      <c r="Y127" s="144"/>
      <c r="Z127" s="144"/>
      <c r="AA127" s="144"/>
      <c r="AB127" s="144"/>
      <c r="AC127" s="144"/>
      <c r="AD127" s="144"/>
      <c r="AE127" s="144"/>
      <c r="AF127" s="144"/>
      <c r="AG127" s="144" t="s">
        <v>311</v>
      </c>
      <c r="AH127" s="144"/>
      <c r="AI127" s="144"/>
      <c r="AJ127" s="144"/>
      <c r="AK127" s="144"/>
      <c r="AL127" s="144"/>
      <c r="AM127" s="144"/>
      <c r="AN127" s="144"/>
      <c r="AO127" s="144"/>
      <c r="AP127" s="144"/>
      <c r="AQ127" s="144"/>
      <c r="AR127" s="144"/>
      <c r="AS127" s="144"/>
      <c r="AT127" s="144"/>
      <c r="AU127" s="144"/>
      <c r="AV127" s="144"/>
      <c r="AW127" s="144"/>
      <c r="AX127" s="144"/>
      <c r="AY127" s="144"/>
      <c r="AZ127" s="144"/>
      <c r="BA127" s="144"/>
      <c r="BB127" s="144"/>
      <c r="BC127" s="144"/>
      <c r="BD127" s="144"/>
      <c r="BE127" s="144"/>
      <c r="BF127" s="144"/>
      <c r="BG127" s="144"/>
      <c r="BH127" s="144"/>
    </row>
    <row r="128" spans="1:60" outlineLevel="1" x14ac:dyDescent="0.25">
      <c r="A128" s="165">
        <v>66</v>
      </c>
      <c r="B128" s="166" t="s">
        <v>320</v>
      </c>
      <c r="C128" s="182" t="s">
        <v>321</v>
      </c>
      <c r="D128" s="167" t="s">
        <v>304</v>
      </c>
      <c r="E128" s="168">
        <v>1</v>
      </c>
      <c r="F128" s="169"/>
      <c r="G128" s="170">
        <f t="shared" si="7"/>
        <v>0</v>
      </c>
      <c r="H128" s="169"/>
      <c r="I128" s="170">
        <f t="shared" si="8"/>
        <v>0</v>
      </c>
      <c r="J128" s="169"/>
      <c r="K128" s="170">
        <f t="shared" si="9"/>
        <v>0</v>
      </c>
      <c r="L128" s="170">
        <v>21</v>
      </c>
      <c r="M128" s="170">
        <f t="shared" si="10"/>
        <v>0</v>
      </c>
      <c r="N128" s="170">
        <v>0</v>
      </c>
      <c r="O128" s="170">
        <f t="shared" si="11"/>
        <v>0</v>
      </c>
      <c r="P128" s="170">
        <v>0</v>
      </c>
      <c r="Q128" s="170">
        <f t="shared" si="12"/>
        <v>0</v>
      </c>
      <c r="R128" s="170"/>
      <c r="S128" s="170" t="s">
        <v>177</v>
      </c>
      <c r="T128" s="171" t="s">
        <v>178</v>
      </c>
      <c r="U128" s="154">
        <v>0</v>
      </c>
      <c r="V128" s="154">
        <f t="shared" si="13"/>
        <v>0</v>
      </c>
      <c r="W128" s="154"/>
      <c r="X128" s="154" t="s">
        <v>305</v>
      </c>
      <c r="Y128" s="144"/>
      <c r="Z128" s="144"/>
      <c r="AA128" s="144"/>
      <c r="AB128" s="144"/>
      <c r="AC128" s="144"/>
      <c r="AD128" s="144"/>
      <c r="AE128" s="144"/>
      <c r="AF128" s="144"/>
      <c r="AG128" s="144" t="s">
        <v>306</v>
      </c>
      <c r="AH128" s="144"/>
      <c r="AI128" s="144"/>
      <c r="AJ128" s="144"/>
      <c r="AK128" s="144"/>
      <c r="AL128" s="144"/>
      <c r="AM128" s="144"/>
      <c r="AN128" s="144"/>
      <c r="AO128" s="144"/>
      <c r="AP128" s="144"/>
      <c r="AQ128" s="144"/>
      <c r="AR128" s="144"/>
      <c r="AS128" s="144"/>
      <c r="AT128" s="144"/>
      <c r="AU128" s="144"/>
      <c r="AV128" s="144"/>
      <c r="AW128" s="144"/>
      <c r="AX128" s="144"/>
      <c r="AY128" s="144"/>
      <c r="AZ128" s="144"/>
      <c r="BA128" s="144"/>
      <c r="BB128" s="144"/>
      <c r="BC128" s="144"/>
      <c r="BD128" s="144"/>
      <c r="BE128" s="144"/>
      <c r="BF128" s="144"/>
      <c r="BG128" s="144"/>
      <c r="BH128" s="144"/>
    </row>
    <row r="129" spans="1:33" x14ac:dyDescent="0.25">
      <c r="A129" s="3"/>
      <c r="B129" s="4"/>
      <c r="C129" s="186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AE129">
        <v>15</v>
      </c>
      <c r="AF129">
        <v>21</v>
      </c>
      <c r="AG129" t="s">
        <v>100</v>
      </c>
    </row>
    <row r="130" spans="1:33" x14ac:dyDescent="0.25">
      <c r="A130" s="147"/>
      <c r="B130" s="148" t="s">
        <v>28</v>
      </c>
      <c r="C130" s="187"/>
      <c r="D130" s="149"/>
      <c r="E130" s="150"/>
      <c r="F130" s="150"/>
      <c r="G130" s="180">
        <f>G8+G31+G33+G35+G42+G45+G47+G56+G76+G85+G96+G102+G106+G111+G120</f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AE130">
        <f>SUMIF(L7:L128,AE129,G7:G128)</f>
        <v>0</v>
      </c>
      <c r="AF130">
        <f>SUMIF(L7:L128,AF129,G7:G128)</f>
        <v>0</v>
      </c>
      <c r="AG130" t="s">
        <v>322</v>
      </c>
    </row>
    <row r="131" spans="1:33" x14ac:dyDescent="0.25">
      <c r="C131" s="188"/>
      <c r="D131" s="10"/>
      <c r="AG131" t="s">
        <v>323</v>
      </c>
    </row>
    <row r="132" spans="1:33" x14ac:dyDescent="0.25">
      <c r="D132" s="10"/>
    </row>
    <row r="133" spans="1:33" x14ac:dyDescent="0.25">
      <c r="D133" s="10"/>
    </row>
    <row r="134" spans="1:33" x14ac:dyDescent="0.25">
      <c r="D134" s="10"/>
    </row>
    <row r="135" spans="1:33" x14ac:dyDescent="0.25">
      <c r="D135" s="10"/>
    </row>
    <row r="136" spans="1:33" x14ac:dyDescent="0.25">
      <c r="D136" s="10"/>
    </row>
    <row r="137" spans="1:33" x14ac:dyDescent="0.25">
      <c r="D137" s="10"/>
    </row>
    <row r="138" spans="1:33" x14ac:dyDescent="0.25">
      <c r="D138" s="10"/>
    </row>
    <row r="139" spans="1:33" x14ac:dyDescent="0.25">
      <c r="D139" s="10"/>
    </row>
    <row r="140" spans="1:33" x14ac:dyDescent="0.25">
      <c r="D140" s="10"/>
    </row>
    <row r="141" spans="1:33" x14ac:dyDescent="0.25">
      <c r="D141" s="10"/>
    </row>
    <row r="142" spans="1:33" x14ac:dyDescent="0.25">
      <c r="D142" s="10"/>
    </row>
    <row r="143" spans="1:33" x14ac:dyDescent="0.25">
      <c r="D143" s="10"/>
    </row>
    <row r="144" spans="1:33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E99B" sheet="1"/>
  <mergeCells count="16">
    <mergeCell ref="C17:G17"/>
    <mergeCell ref="A1:G1"/>
    <mergeCell ref="C2:G2"/>
    <mergeCell ref="C3:G3"/>
    <mergeCell ref="C4:G4"/>
    <mergeCell ref="C15:G15"/>
    <mergeCell ref="C75:G75"/>
    <mergeCell ref="C90:G90"/>
    <mergeCell ref="C94:G94"/>
    <mergeCell ref="C115:G115"/>
    <mergeCell ref="C21:G21"/>
    <mergeCell ref="C30:G30"/>
    <mergeCell ref="C37:G37"/>
    <mergeCell ref="C44:G44"/>
    <mergeCell ref="C55:G55"/>
    <mergeCell ref="C58:G58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0001 5542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'0001 5542 Pol'!Názvy_tisku</vt:lpstr>
      <vt:lpstr>oadresa</vt:lpstr>
      <vt:lpstr>Stavba!Objednatel</vt:lpstr>
      <vt:lpstr>Stavba!Objekt</vt:lpstr>
      <vt:lpstr>'0001 5542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Spiller</dc:creator>
  <cp:lastModifiedBy>Richard Trávníček</cp:lastModifiedBy>
  <cp:lastPrinted>2019-03-19T12:27:02Z</cp:lastPrinted>
  <dcterms:created xsi:type="dcterms:W3CDTF">2009-04-08T07:15:50Z</dcterms:created>
  <dcterms:modified xsi:type="dcterms:W3CDTF">2021-01-15T14:06:00Z</dcterms:modified>
</cp:coreProperties>
</file>